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onela.andrei\Desktop\Credit 2024\Solicitari de clarificari - raspunsuri -documentatie\Solicitare 3, 4 BCR\raspuns 4\"/>
    </mc:Choice>
  </mc:AlternateContent>
  <bookViews>
    <workbookView xWindow="-120" yWindow="-120" windowWidth="29040" windowHeight="15840"/>
  </bookViews>
  <sheets>
    <sheet name="imprumut nou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3" i="1" l="1"/>
  <c r="D130" i="1"/>
  <c r="D132" i="1"/>
  <c r="D134" i="1"/>
  <c r="D136" i="1"/>
  <c r="D138" i="1"/>
  <c r="D140" i="1"/>
  <c r="D142" i="1"/>
  <c r="D144" i="1"/>
  <c r="D146" i="1"/>
  <c r="D150" i="1"/>
  <c r="C152" i="1"/>
  <c r="D152" i="1"/>
  <c r="C154" i="1"/>
  <c r="D154" i="1"/>
  <c r="C156" i="1"/>
  <c r="D156" i="1"/>
  <c r="C158" i="1"/>
  <c r="D158" i="1"/>
  <c r="C160" i="1"/>
  <c r="D160" i="1"/>
  <c r="C162" i="1"/>
  <c r="D162" i="1"/>
  <c r="C164" i="1"/>
  <c r="D164" i="1"/>
  <c r="C166" i="1"/>
  <c r="D166" i="1"/>
  <c r="C168" i="1"/>
  <c r="D168" i="1"/>
  <c r="C170" i="1"/>
  <c r="D170" i="1"/>
  <c r="C172" i="1"/>
  <c r="D172" i="1"/>
  <c r="C176" i="1"/>
  <c r="D176" i="1"/>
  <c r="C178" i="1"/>
  <c r="D178" i="1"/>
  <c r="C180" i="1"/>
  <c r="D180" i="1"/>
  <c r="C182" i="1"/>
  <c r="D182" i="1"/>
  <c r="C184" i="1"/>
  <c r="D184" i="1"/>
  <c r="C186" i="1"/>
  <c r="D186" i="1"/>
  <c r="C188" i="1"/>
  <c r="D188" i="1"/>
  <c r="C190" i="1"/>
  <c r="D190" i="1"/>
  <c r="C192" i="1"/>
  <c r="D192" i="1"/>
  <c r="C194" i="1"/>
  <c r="D194" i="1"/>
  <c r="C196" i="1"/>
  <c r="D196" i="1"/>
  <c r="C198" i="1"/>
  <c r="D198" i="1"/>
  <c r="C202" i="1"/>
  <c r="D202" i="1"/>
  <c r="C204" i="1"/>
  <c r="D204" i="1"/>
  <c r="C206" i="1"/>
  <c r="D206" i="1"/>
  <c r="C208" i="1"/>
  <c r="D208" i="1"/>
  <c r="C210" i="1"/>
  <c r="D210" i="1"/>
  <c r="C212" i="1"/>
  <c r="D212" i="1"/>
  <c r="C214" i="1"/>
  <c r="D214" i="1"/>
  <c r="C216" i="1"/>
  <c r="D216" i="1"/>
  <c r="C218" i="1"/>
  <c r="D218" i="1"/>
  <c r="C220" i="1"/>
  <c r="D220" i="1"/>
  <c r="C222" i="1"/>
  <c r="D222" i="1"/>
  <c r="C224" i="1"/>
  <c r="D224" i="1"/>
  <c r="C228" i="1"/>
  <c r="D228" i="1"/>
  <c r="C230" i="1"/>
  <c r="D230" i="1"/>
  <c r="C232" i="1"/>
  <c r="D232" i="1"/>
  <c r="C234" i="1"/>
  <c r="D234" i="1"/>
  <c r="C236" i="1"/>
  <c r="D236" i="1"/>
  <c r="C238" i="1"/>
  <c r="D238" i="1"/>
  <c r="C240" i="1"/>
  <c r="D240" i="1"/>
  <c r="C242" i="1"/>
  <c r="D242" i="1"/>
  <c r="C244" i="1"/>
  <c r="D244" i="1"/>
  <c r="C246" i="1"/>
  <c r="D246" i="1"/>
  <c r="C248" i="1"/>
  <c r="D248" i="1"/>
  <c r="C250" i="1"/>
  <c r="D250" i="1"/>
  <c r="C254" i="1"/>
  <c r="D254" i="1"/>
  <c r="C256" i="1"/>
  <c r="D256" i="1"/>
  <c r="C258" i="1"/>
  <c r="D258" i="1"/>
  <c r="C260" i="1"/>
  <c r="D260" i="1"/>
  <c r="C262" i="1"/>
  <c r="D262" i="1"/>
  <c r="C264" i="1"/>
  <c r="D264" i="1"/>
  <c r="C266" i="1"/>
  <c r="D266" i="1"/>
  <c r="C268" i="1"/>
  <c r="D268" i="1"/>
  <c r="C270" i="1"/>
  <c r="D270" i="1"/>
  <c r="C272" i="1"/>
  <c r="D272" i="1"/>
  <c r="C274" i="1"/>
  <c r="D274" i="1"/>
  <c r="C276" i="1"/>
  <c r="D276" i="1"/>
  <c r="C280" i="1"/>
  <c r="D280" i="1"/>
  <c r="C282" i="1"/>
  <c r="D282" i="1"/>
  <c r="C284" i="1"/>
  <c r="D284" i="1"/>
  <c r="C286" i="1"/>
  <c r="D286" i="1"/>
  <c r="C288" i="1"/>
  <c r="D288" i="1"/>
  <c r="C290" i="1"/>
  <c r="D290" i="1"/>
  <c r="C292" i="1"/>
  <c r="D292" i="1"/>
  <c r="C294" i="1"/>
  <c r="D294" i="1"/>
  <c r="C296" i="1"/>
  <c r="D296" i="1"/>
  <c r="C298" i="1"/>
  <c r="D298" i="1"/>
  <c r="C300" i="1"/>
  <c r="D300" i="1"/>
  <c r="C302" i="1"/>
  <c r="D302" i="1"/>
  <c r="C306" i="1"/>
  <c r="D306" i="1"/>
  <c r="C308" i="1"/>
  <c r="D308" i="1"/>
  <c r="C310" i="1"/>
  <c r="D310" i="1"/>
  <c r="C312" i="1"/>
  <c r="D312" i="1"/>
  <c r="C314" i="1"/>
  <c r="D314" i="1"/>
  <c r="C316" i="1"/>
  <c r="D316" i="1"/>
  <c r="C318" i="1"/>
  <c r="D318" i="1"/>
  <c r="C320" i="1"/>
  <c r="D320" i="1"/>
  <c r="C322" i="1"/>
  <c r="D322" i="1"/>
  <c r="C324" i="1"/>
  <c r="D324" i="1"/>
  <c r="C326" i="1"/>
  <c r="D326" i="1"/>
  <c r="C328" i="1"/>
  <c r="D328" i="1"/>
  <c r="C332" i="1"/>
  <c r="D332" i="1"/>
  <c r="C334" i="1"/>
  <c r="D334" i="1"/>
  <c r="C336" i="1"/>
  <c r="D336" i="1"/>
  <c r="C338" i="1"/>
  <c r="D338" i="1"/>
  <c r="C340" i="1"/>
  <c r="D340" i="1"/>
  <c r="C342" i="1"/>
  <c r="D342" i="1"/>
  <c r="C344" i="1"/>
  <c r="D344" i="1"/>
  <c r="C346" i="1"/>
  <c r="D346" i="1"/>
  <c r="C348" i="1"/>
  <c r="D348" i="1"/>
  <c r="C350" i="1"/>
  <c r="D350" i="1"/>
  <c r="C352" i="1"/>
  <c r="D352" i="1"/>
  <c r="C354" i="1"/>
  <c r="D354" i="1"/>
  <c r="C358" i="1"/>
  <c r="D358" i="1"/>
  <c r="C360" i="1"/>
  <c r="D360" i="1"/>
  <c r="C362" i="1"/>
  <c r="D362" i="1"/>
  <c r="C364" i="1"/>
  <c r="D364" i="1"/>
  <c r="C366" i="1"/>
  <c r="D366" i="1"/>
  <c r="C368" i="1"/>
  <c r="D368" i="1"/>
  <c r="C370" i="1"/>
  <c r="D370" i="1"/>
  <c r="C372" i="1"/>
  <c r="D372" i="1"/>
  <c r="C374" i="1"/>
  <c r="D374" i="1"/>
  <c r="C376" i="1"/>
  <c r="D376" i="1"/>
  <c r="C378" i="1"/>
  <c r="D378" i="1"/>
  <c r="C380" i="1"/>
  <c r="D380" i="1"/>
  <c r="C384" i="1"/>
  <c r="D384" i="1"/>
  <c r="C386" i="1"/>
  <c r="D386" i="1"/>
  <c r="C388" i="1"/>
  <c r="D388" i="1"/>
  <c r="C390" i="1"/>
  <c r="D390" i="1"/>
  <c r="C392" i="1"/>
  <c r="D392" i="1"/>
  <c r="C394" i="1"/>
  <c r="D394" i="1"/>
  <c r="C396" i="1"/>
  <c r="D396" i="1"/>
  <c r="C398" i="1"/>
  <c r="D398" i="1"/>
  <c r="C400" i="1"/>
  <c r="D400" i="1"/>
  <c r="C402" i="1"/>
  <c r="D402" i="1"/>
  <c r="C404" i="1"/>
  <c r="D404" i="1"/>
  <c r="C406" i="1"/>
  <c r="D406" i="1"/>
  <c r="C410" i="1"/>
  <c r="D410" i="1"/>
  <c r="C412" i="1"/>
  <c r="D412" i="1"/>
  <c r="C414" i="1"/>
  <c r="D414" i="1"/>
  <c r="C416" i="1"/>
  <c r="D416" i="1"/>
  <c r="C418" i="1"/>
  <c r="D418" i="1"/>
  <c r="C420" i="1"/>
  <c r="D420" i="1"/>
  <c r="C422" i="1"/>
  <c r="D422" i="1"/>
  <c r="C424" i="1"/>
  <c r="D424" i="1"/>
  <c r="C426" i="1"/>
  <c r="D426" i="1"/>
  <c r="C428" i="1"/>
  <c r="D428" i="1"/>
  <c r="C430" i="1"/>
  <c r="D430" i="1"/>
  <c r="C432" i="1"/>
  <c r="D432" i="1"/>
  <c r="C436" i="1"/>
  <c r="D436" i="1"/>
  <c r="C438" i="1"/>
  <c r="D438" i="1"/>
  <c r="C440" i="1"/>
  <c r="D440" i="1"/>
  <c r="C442" i="1"/>
  <c r="D442" i="1"/>
  <c r="C444" i="1"/>
  <c r="D444" i="1"/>
  <c r="C446" i="1"/>
  <c r="D446" i="1"/>
  <c r="C448" i="1"/>
  <c r="D448" i="1"/>
  <c r="C450" i="1"/>
  <c r="D450" i="1"/>
  <c r="C452" i="1"/>
  <c r="D452" i="1"/>
  <c r="C454" i="1"/>
  <c r="D454" i="1"/>
  <c r="C456" i="1"/>
  <c r="D456" i="1"/>
  <c r="C458" i="1"/>
  <c r="D458" i="1"/>
  <c r="C462" i="1"/>
  <c r="D462" i="1"/>
  <c r="C464" i="1"/>
  <c r="D464" i="1"/>
  <c r="C466" i="1"/>
  <c r="D466" i="1"/>
  <c r="C468" i="1"/>
  <c r="D468" i="1"/>
  <c r="C470" i="1"/>
  <c r="D470" i="1"/>
  <c r="C472" i="1"/>
  <c r="D472" i="1"/>
  <c r="C474" i="1"/>
  <c r="D474" i="1"/>
  <c r="C476" i="1"/>
  <c r="D476" i="1"/>
  <c r="C478" i="1"/>
  <c r="D478" i="1"/>
  <c r="C480" i="1"/>
  <c r="D480" i="1"/>
  <c r="C482" i="1"/>
  <c r="D482" i="1"/>
  <c r="C484" i="1"/>
  <c r="D484" i="1"/>
  <c r="C488" i="1"/>
  <c r="D488" i="1"/>
  <c r="E5" i="1"/>
  <c r="E15" i="1"/>
  <c r="E357" i="1"/>
  <c r="E383" i="1"/>
  <c r="E409" i="1"/>
  <c r="E435" i="1"/>
  <c r="E461" i="1"/>
  <c r="E487" i="1"/>
  <c r="E489" i="1"/>
  <c r="C490" i="1"/>
  <c r="D490" i="1"/>
  <c r="E491" i="1"/>
  <c r="C492" i="1"/>
  <c r="D492" i="1"/>
  <c r="E493" i="1"/>
  <c r="C494" i="1"/>
  <c r="D494" i="1"/>
  <c r="E495" i="1"/>
  <c r="C496" i="1"/>
  <c r="D496" i="1"/>
  <c r="E497" i="1"/>
  <c r="C498" i="1"/>
  <c r="D498" i="1"/>
  <c r="E499" i="1"/>
  <c r="C500" i="1"/>
  <c r="D500" i="1"/>
  <c r="E501" i="1"/>
  <c r="C502" i="1"/>
  <c r="D502" i="1"/>
  <c r="E503" i="1"/>
  <c r="C504" i="1"/>
  <c r="D504" i="1"/>
  <c r="E505" i="1"/>
  <c r="C506" i="1"/>
  <c r="D506" i="1"/>
  <c r="E507" i="1"/>
  <c r="C508" i="1"/>
  <c r="D508" i="1"/>
  <c r="E509" i="1"/>
  <c r="D510" i="1"/>
  <c r="E511" i="1"/>
  <c r="E512" i="1"/>
  <c r="E463" i="1"/>
  <c r="E465" i="1"/>
  <c r="E467" i="1"/>
  <c r="E469" i="1"/>
  <c r="E471" i="1"/>
  <c r="E473" i="1"/>
  <c r="E475" i="1"/>
  <c r="E477" i="1"/>
  <c r="E479" i="1"/>
  <c r="E481" i="1"/>
  <c r="E483" i="1"/>
  <c r="E485" i="1"/>
  <c r="E486" i="1"/>
  <c r="E437" i="1"/>
  <c r="E439" i="1"/>
  <c r="E441" i="1"/>
  <c r="E443" i="1"/>
  <c r="E445" i="1"/>
  <c r="E447" i="1"/>
  <c r="E449" i="1"/>
  <c r="E451" i="1"/>
  <c r="E453" i="1"/>
  <c r="E455" i="1"/>
  <c r="E457" i="1"/>
  <c r="E459" i="1"/>
  <c r="E460" i="1"/>
  <c r="E411" i="1"/>
  <c r="E413" i="1"/>
  <c r="E415" i="1"/>
  <c r="E417" i="1"/>
  <c r="E419" i="1"/>
  <c r="E421" i="1"/>
  <c r="E423" i="1"/>
  <c r="E425" i="1"/>
  <c r="E427" i="1"/>
  <c r="E429" i="1"/>
  <c r="E431" i="1"/>
  <c r="E433" i="1"/>
  <c r="E434" i="1"/>
  <c r="E385" i="1"/>
  <c r="E387" i="1"/>
  <c r="E389" i="1"/>
  <c r="E391" i="1"/>
  <c r="E393" i="1"/>
  <c r="E395" i="1"/>
  <c r="E397" i="1"/>
  <c r="E399" i="1"/>
  <c r="E401" i="1"/>
  <c r="E403" i="1"/>
  <c r="E405" i="1"/>
  <c r="E407" i="1"/>
  <c r="E408" i="1"/>
  <c r="E359" i="1"/>
  <c r="E361" i="1"/>
  <c r="E363" i="1"/>
  <c r="E365" i="1"/>
  <c r="E367" i="1"/>
  <c r="E369" i="1"/>
  <c r="E371" i="1"/>
  <c r="E373" i="1"/>
  <c r="E375" i="1"/>
  <c r="E377" i="1"/>
  <c r="E379" i="1"/>
  <c r="E381" i="1"/>
  <c r="E382" i="1"/>
  <c r="E123" i="1"/>
  <c r="E149" i="1"/>
  <c r="E227" i="1"/>
  <c r="E253" i="1"/>
  <c r="E279" i="1"/>
  <c r="E305" i="1"/>
  <c r="E331" i="1"/>
  <c r="E333" i="1"/>
  <c r="E335" i="1"/>
  <c r="E337" i="1"/>
  <c r="E339" i="1"/>
  <c r="E341" i="1"/>
  <c r="E343" i="1"/>
  <c r="E345" i="1"/>
  <c r="E347" i="1"/>
  <c r="E349" i="1"/>
  <c r="E351" i="1"/>
  <c r="E353" i="1"/>
  <c r="E355" i="1"/>
  <c r="E356" i="1"/>
  <c r="E307" i="1"/>
  <c r="E309" i="1"/>
  <c r="E311" i="1"/>
  <c r="E313" i="1"/>
  <c r="E315" i="1"/>
  <c r="E317" i="1"/>
  <c r="E319" i="1"/>
  <c r="E321" i="1"/>
  <c r="E323" i="1"/>
  <c r="E325" i="1"/>
  <c r="E327" i="1"/>
  <c r="E329" i="1"/>
  <c r="E330" i="1"/>
  <c r="E281" i="1"/>
  <c r="E283" i="1"/>
  <c r="E285" i="1"/>
  <c r="E287" i="1"/>
  <c r="E289" i="1"/>
  <c r="E291" i="1"/>
  <c r="E293" i="1"/>
  <c r="E295" i="1"/>
  <c r="E297" i="1"/>
  <c r="E299" i="1"/>
  <c r="E301" i="1"/>
  <c r="E303" i="1"/>
  <c r="E304" i="1"/>
  <c r="E255" i="1"/>
  <c r="E257" i="1"/>
  <c r="E259" i="1"/>
  <c r="E261" i="1"/>
  <c r="E263" i="1"/>
  <c r="E265" i="1"/>
  <c r="E267" i="1"/>
  <c r="E269" i="1"/>
  <c r="E271" i="1"/>
  <c r="E273" i="1"/>
  <c r="E275" i="1"/>
  <c r="E277" i="1"/>
  <c r="E278" i="1"/>
  <c r="E229" i="1"/>
  <c r="E231" i="1"/>
  <c r="E233" i="1"/>
  <c r="E235" i="1"/>
  <c r="E237" i="1"/>
  <c r="E239" i="1"/>
  <c r="E241" i="1"/>
  <c r="E243" i="1"/>
  <c r="E245" i="1"/>
  <c r="E247" i="1"/>
  <c r="E249" i="1"/>
  <c r="E251" i="1"/>
  <c r="E252" i="1"/>
  <c r="E175" i="1"/>
  <c r="E201" i="1"/>
  <c r="E203" i="1"/>
  <c r="E205" i="1"/>
  <c r="E207" i="1"/>
  <c r="E209" i="1"/>
  <c r="E211" i="1"/>
  <c r="E213" i="1"/>
  <c r="E215" i="1"/>
  <c r="E217" i="1"/>
  <c r="E219" i="1"/>
  <c r="E221" i="1"/>
  <c r="E223" i="1"/>
  <c r="E225" i="1"/>
  <c r="E226" i="1"/>
  <c r="E177" i="1"/>
  <c r="E179" i="1"/>
  <c r="E181" i="1"/>
  <c r="E183" i="1"/>
  <c r="E185" i="1"/>
  <c r="E187" i="1"/>
  <c r="E189" i="1"/>
  <c r="E191" i="1"/>
  <c r="E193" i="1"/>
  <c r="E195" i="1"/>
  <c r="E197" i="1"/>
  <c r="E199" i="1"/>
  <c r="E200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4" i="1"/>
  <c r="E125" i="1"/>
  <c r="D126" i="1"/>
  <c r="E127" i="1"/>
  <c r="E129" i="1"/>
  <c r="E131" i="1"/>
  <c r="E133" i="1"/>
  <c r="E135" i="1"/>
  <c r="E137" i="1"/>
  <c r="E139" i="1"/>
  <c r="E141" i="1"/>
  <c r="E143" i="1"/>
  <c r="E145" i="1"/>
  <c r="E147" i="1"/>
  <c r="E148" i="1"/>
  <c r="E513" i="1"/>
  <c r="D513" i="1"/>
  <c r="C512" i="1"/>
  <c r="C486" i="1"/>
  <c r="C460" i="1"/>
  <c r="C434" i="1"/>
  <c r="C408" i="1"/>
  <c r="C382" i="1"/>
  <c r="C356" i="1"/>
  <c r="C330" i="1"/>
  <c r="C304" i="1"/>
  <c r="C278" i="1"/>
  <c r="C252" i="1"/>
  <c r="C226" i="1"/>
  <c r="C200" i="1"/>
  <c r="C174" i="1"/>
  <c r="C148" i="1"/>
  <c r="C513" i="1"/>
  <c r="B154" i="1"/>
  <c r="B156" i="1"/>
  <c r="B158" i="1"/>
  <c r="B160" i="1"/>
  <c r="B162" i="1"/>
  <c r="B164" i="1"/>
  <c r="B166" i="1"/>
  <c r="B168" i="1"/>
  <c r="B170" i="1"/>
  <c r="B174" i="1"/>
  <c r="B134" i="1"/>
  <c r="B136" i="1"/>
  <c r="B138" i="1"/>
  <c r="B140" i="1"/>
  <c r="B142" i="1"/>
  <c r="B144" i="1"/>
  <c r="B148" i="1"/>
  <c r="B513" i="1"/>
  <c r="S241" i="1"/>
  <c r="S242" i="1"/>
  <c r="S244" i="1"/>
  <c r="R241" i="1"/>
  <c r="R242" i="1"/>
  <c r="R244" i="1"/>
  <c r="Q241" i="1"/>
  <c r="Q242" i="1"/>
  <c r="Q244" i="1"/>
  <c r="P241" i="1"/>
  <c r="P242" i="1"/>
  <c r="P244" i="1"/>
  <c r="O241" i="1"/>
  <c r="O242" i="1"/>
  <c r="O244" i="1"/>
  <c r="N241" i="1"/>
  <c r="N242" i="1"/>
  <c r="N244" i="1"/>
  <c r="M241" i="1"/>
  <c r="M242" i="1"/>
  <c r="M244" i="1"/>
  <c r="C122" i="1"/>
  <c r="L241" i="1"/>
  <c r="D98" i="1"/>
  <c r="E99" i="1"/>
  <c r="D100" i="1"/>
  <c r="E101" i="1"/>
  <c r="D102" i="1"/>
  <c r="E103" i="1"/>
  <c r="D104" i="1"/>
  <c r="E105" i="1"/>
  <c r="D106" i="1"/>
  <c r="E107" i="1"/>
  <c r="D108" i="1"/>
  <c r="E109" i="1"/>
  <c r="E111" i="1"/>
  <c r="D112" i="1"/>
  <c r="E113" i="1"/>
  <c r="D114" i="1"/>
  <c r="E115" i="1"/>
  <c r="D116" i="1"/>
  <c r="E117" i="1"/>
  <c r="D118" i="1"/>
  <c r="E119" i="1"/>
  <c r="E122" i="1"/>
  <c r="L242" i="1"/>
  <c r="L244" i="1"/>
  <c r="K241" i="1"/>
  <c r="E73" i="1"/>
  <c r="D74" i="1"/>
  <c r="E75" i="1"/>
  <c r="D76" i="1"/>
  <c r="E77" i="1"/>
  <c r="D78" i="1"/>
  <c r="E79" i="1"/>
  <c r="E81" i="1"/>
  <c r="D82" i="1"/>
  <c r="E83" i="1"/>
  <c r="D84" i="1"/>
  <c r="E85" i="1"/>
  <c r="D86" i="1"/>
  <c r="E87" i="1"/>
  <c r="D88" i="1"/>
  <c r="E89" i="1"/>
  <c r="D90" i="1"/>
  <c r="E91" i="1"/>
  <c r="D92" i="1"/>
  <c r="E93" i="1"/>
  <c r="E96" i="1"/>
  <c r="K242" i="1"/>
  <c r="K244" i="1"/>
  <c r="T242" i="1"/>
  <c r="T241" i="1"/>
  <c r="G236" i="1"/>
  <c r="I236" i="1"/>
  <c r="I224" i="1"/>
  <c r="D165" i="1"/>
  <c r="D167" i="1"/>
  <c r="D169" i="1"/>
  <c r="D171" i="1"/>
  <c r="O131" i="1"/>
  <c r="P131" i="1"/>
  <c r="Q131" i="1"/>
  <c r="R131" i="1"/>
  <c r="S131" i="1"/>
  <c r="P128" i="1"/>
  <c r="O128" i="1"/>
  <c r="M125" i="1"/>
  <c r="M123" i="1"/>
  <c r="I123" i="1"/>
  <c r="G123" i="1"/>
  <c r="D38" i="1"/>
  <c r="D40" i="1"/>
  <c r="D42" i="1"/>
  <c r="D46" i="1"/>
  <c r="E47" i="1"/>
  <c r="D48" i="1"/>
  <c r="E49" i="1"/>
  <c r="E51" i="1"/>
  <c r="D52" i="1"/>
  <c r="E53" i="1"/>
  <c r="E70" i="1"/>
  <c r="C70" i="1"/>
  <c r="D66" i="1"/>
  <c r="J61" i="1"/>
  <c r="D58" i="1"/>
  <c r="E18" i="1"/>
  <c r="E21" i="1"/>
  <c r="D22" i="1"/>
  <c r="E23" i="1"/>
  <c r="D24" i="1"/>
  <c r="E25" i="1"/>
  <c r="D26" i="1"/>
  <c r="E27" i="1"/>
  <c r="D28" i="1"/>
  <c r="E29" i="1"/>
  <c r="E31" i="1"/>
  <c r="D32" i="1"/>
  <c r="E33" i="1"/>
  <c r="E35" i="1"/>
  <c r="E37" i="1"/>
  <c r="E39" i="1"/>
  <c r="E41" i="1"/>
  <c r="E43" i="1"/>
  <c r="E44" i="1"/>
  <c r="C44" i="1"/>
  <c r="B15" i="1"/>
</calcChain>
</file>

<file path=xl/sharedStrings.xml><?xml version="1.0" encoding="utf-8"?>
<sst xmlns="http://schemas.openxmlformats.org/spreadsheetml/2006/main" count="44" uniqueCount="42">
  <si>
    <t>Graficul estimativ de rambursare al finantarii</t>
  </si>
  <si>
    <t>si calculul estimativ al costurilor aferente</t>
  </si>
  <si>
    <t>valoare credit  ( lei )</t>
  </si>
  <si>
    <t>nivelul  dobanzii, din care:</t>
  </si>
  <si>
    <t>robor 1M</t>
  </si>
  <si>
    <t xml:space="preserve">marja </t>
  </si>
  <si>
    <t>termen de rambursare (din care)</t>
  </si>
  <si>
    <t>180 luni</t>
  </si>
  <si>
    <t xml:space="preserve">perioada de tragere/gratie </t>
  </si>
  <si>
    <t xml:space="preserve">24 luni </t>
  </si>
  <si>
    <t xml:space="preserve">rambursare rate lunare egale </t>
  </si>
  <si>
    <t xml:space="preserve">156 luni </t>
  </si>
  <si>
    <t xml:space="preserve">comision de gestiune ( acordare) flat </t>
  </si>
  <si>
    <t>lei</t>
  </si>
  <si>
    <t>data</t>
  </si>
  <si>
    <t>trageri</t>
  </si>
  <si>
    <t>rambursari</t>
  </si>
  <si>
    <t>sold credit</t>
  </si>
  <si>
    <t xml:space="preserve">dobanda </t>
  </si>
  <si>
    <t>calculata</t>
  </si>
  <si>
    <t>28,07,2023</t>
  </si>
  <si>
    <t>9 luni</t>
  </si>
  <si>
    <t>12 luni</t>
  </si>
  <si>
    <t>TOTAL</t>
  </si>
  <si>
    <t>dobanda</t>
  </si>
  <si>
    <t>15 ani</t>
  </si>
  <si>
    <t>2 gratie</t>
  </si>
  <si>
    <t>13 rambursare</t>
  </si>
  <si>
    <t>1 gratie</t>
  </si>
  <si>
    <t>dif=</t>
  </si>
  <si>
    <t>5 ani rambursare</t>
  </si>
  <si>
    <t>rata</t>
  </si>
  <si>
    <t>comision</t>
  </si>
  <si>
    <t>total</t>
  </si>
  <si>
    <t>TOTAL GENERAL</t>
  </si>
  <si>
    <t>DIRECTOR EXECUTIV</t>
  </si>
  <si>
    <t>Gabriela MITREA</t>
  </si>
  <si>
    <t>Sef serviciu</t>
  </si>
  <si>
    <t>Florentina PASALAU</t>
  </si>
  <si>
    <t>Intocmit</t>
  </si>
  <si>
    <t>D.Ardeleanu</t>
  </si>
  <si>
    <t>Total dobanda fara martie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</si>
</sst>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11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b/>
      <sz val="9"/>
      <name val="Arial"/>
      <family val="2"/>
    </font>
    <font>
      <sz val="13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43" fontId="0" fillId="0" borderId="0" xfId="1" applyFont="1"/>
    <xf numFmtId="4" fontId="2" fillId="0" borderId="0" xfId="0" applyNumberFormat="1" applyFont="1"/>
    <xf numFmtId="4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0" fillId="0" borderId="0" xfId="0" applyNumberFormat="1"/>
    <xf numFmtId="10" fontId="4" fillId="0" borderId="0" xfId="0" applyNumberFormat="1" applyFont="1"/>
    <xf numFmtId="4" fontId="4" fillId="0" borderId="0" xfId="0" applyNumberFormat="1" applyFont="1"/>
    <xf numFmtId="9" fontId="0" fillId="0" borderId="0" xfId="0" applyNumberFormat="1"/>
    <xf numFmtId="10" fontId="4" fillId="0" borderId="0" xfId="2" applyNumberFormat="1" applyFont="1"/>
    <xf numFmtId="0" fontId="2" fillId="0" borderId="0" xfId="0" applyFont="1"/>
    <xf numFmtId="0" fontId="4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0" fontId="5" fillId="0" borderId="0" xfId="0" applyNumberFormat="1" applyFont="1"/>
    <xf numFmtId="4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0" fillId="0" borderId="6" xfId="0" applyBorder="1"/>
    <xf numFmtId="4" fontId="4" fillId="0" borderId="6" xfId="0" applyNumberFormat="1" applyFont="1" applyBorder="1"/>
    <xf numFmtId="4" fontId="0" fillId="0" borderId="6" xfId="0" applyNumberFormat="1" applyBorder="1"/>
    <xf numFmtId="10" fontId="4" fillId="0" borderId="6" xfId="2" applyNumberFormat="1" applyFont="1" applyBorder="1"/>
    <xf numFmtId="0" fontId="4" fillId="0" borderId="0" xfId="0" applyFont="1"/>
    <xf numFmtId="0" fontId="0" fillId="0" borderId="7" xfId="0" applyBorder="1"/>
    <xf numFmtId="4" fontId="0" fillId="0" borderId="7" xfId="0" applyNumberFormat="1" applyBorder="1"/>
    <xf numFmtId="4" fontId="4" fillId="0" borderId="7" xfId="0" applyNumberFormat="1" applyFont="1" applyBorder="1"/>
    <xf numFmtId="10" fontId="4" fillId="0" borderId="7" xfId="2" applyNumberFormat="1" applyFont="1" applyBorder="1"/>
    <xf numFmtId="4" fontId="7" fillId="0" borderId="7" xfId="0" applyNumberFormat="1" applyFont="1" applyBorder="1"/>
    <xf numFmtId="14" fontId="2" fillId="0" borderId="7" xfId="0" applyNumberFormat="1" applyFont="1" applyBorder="1" applyAlignment="1">
      <alignment horizontal="center"/>
    </xf>
    <xf numFmtId="14" fontId="0" fillId="0" borderId="7" xfId="0" applyNumberFormat="1" applyBorder="1"/>
    <xf numFmtId="14" fontId="0" fillId="0" borderId="1" xfId="0" applyNumberFormat="1" applyBorder="1"/>
    <xf numFmtId="4" fontId="0" fillId="0" borderId="1" xfId="0" applyNumberFormat="1" applyBorder="1"/>
    <xf numFmtId="4" fontId="8" fillId="0" borderId="7" xfId="0" applyNumberFormat="1" applyFont="1" applyBorder="1"/>
    <xf numFmtId="4" fontId="8" fillId="0" borderId="1" xfId="0" applyNumberFormat="1" applyFont="1" applyBorder="1"/>
    <xf numFmtId="14" fontId="2" fillId="0" borderId="7" xfId="0" applyNumberFormat="1" applyFont="1" applyBorder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8" xfId="0" applyBorder="1"/>
    <xf numFmtId="4" fontId="0" fillId="2" borderId="7" xfId="0" applyNumberFormat="1" applyFill="1" applyBorder="1"/>
    <xf numFmtId="0" fontId="9" fillId="2" borderId="0" xfId="0" applyFont="1" applyFill="1"/>
    <xf numFmtId="4" fontId="0" fillId="2" borderId="0" xfId="0" applyNumberFormat="1" applyFill="1"/>
    <xf numFmtId="0" fontId="0" fillId="2" borderId="0" xfId="0" applyFill="1"/>
    <xf numFmtId="43" fontId="2" fillId="2" borderId="0" xfId="1" applyFont="1" applyFill="1"/>
    <xf numFmtId="0" fontId="0" fillId="3" borderId="0" xfId="0" applyFill="1"/>
    <xf numFmtId="0" fontId="4" fillId="2" borderId="6" xfId="0" applyFont="1" applyFill="1" applyBorder="1" applyAlignment="1">
      <alignment horizontal="center"/>
    </xf>
    <xf numFmtId="4" fontId="0" fillId="2" borderId="6" xfId="0" applyNumberFormat="1" applyFill="1" applyBorder="1"/>
    <xf numFmtId="4" fontId="4" fillId="2" borderId="6" xfId="0" applyNumberFormat="1" applyFont="1" applyFill="1" applyBorder="1"/>
    <xf numFmtId="0" fontId="0" fillId="4" borderId="0" xfId="0" applyFill="1"/>
    <xf numFmtId="43" fontId="2" fillId="4" borderId="0" xfId="1" applyFont="1" applyFill="1"/>
    <xf numFmtId="4" fontId="5" fillId="0" borderId="0" xfId="0" applyNumberFormat="1" applyFont="1"/>
    <xf numFmtId="0" fontId="5" fillId="0" borderId="0" xfId="0" applyFont="1"/>
    <xf numFmtId="4" fontId="10" fillId="0" borderId="0" xfId="0" applyNumberFormat="1" applyFont="1"/>
    <xf numFmtId="14" fontId="2" fillId="0" borderId="7" xfId="0" applyNumberFormat="1" applyFont="1" applyBorder="1"/>
    <xf numFmtId="14" fontId="4" fillId="0" borderId="6" xfId="0" applyNumberFormat="1" applyFont="1" applyBorder="1"/>
    <xf numFmtId="10" fontId="4" fillId="0" borderId="0" xfId="2" applyNumberFormat="1" applyFont="1" applyBorder="1"/>
    <xf numFmtId="14" fontId="0" fillId="0" borderId="0" xfId="0" applyNumberFormat="1"/>
    <xf numFmtId="14" fontId="4" fillId="0" borderId="0" xfId="0" applyNumberFormat="1" applyFont="1"/>
    <xf numFmtId="4" fontId="0" fillId="3" borderId="7" xfId="0" applyNumberFormat="1" applyFill="1" applyBorder="1"/>
    <xf numFmtId="4" fontId="4" fillId="3" borderId="0" xfId="0" applyNumberFormat="1" applyFont="1" applyFill="1"/>
    <xf numFmtId="0" fontId="4" fillId="3" borderId="0" xfId="0" applyFont="1" applyFill="1"/>
    <xf numFmtId="4" fontId="3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40"/>
  <sheetViews>
    <sheetView tabSelected="1" workbookViewId="0">
      <pane ySplit="1" topLeftCell="A2" activePane="bottomLeft" state="frozen"/>
      <selection pane="bottomLeft" activeCell="I158" sqref="I158"/>
    </sheetView>
  </sheetViews>
  <sheetFormatPr defaultColWidth="3.7109375" defaultRowHeight="12.75" x14ac:dyDescent="0.2"/>
  <cols>
    <col min="1" max="1" width="24.7109375" customWidth="1"/>
    <col min="2" max="2" width="14.140625" style="3" customWidth="1"/>
    <col min="3" max="4" width="13.85546875" style="3" bestFit="1" customWidth="1"/>
    <col min="5" max="5" width="13.85546875" style="3" customWidth="1"/>
    <col min="6" max="6" width="11.7109375" customWidth="1"/>
    <col min="7" max="7" width="12.42578125" style="3" customWidth="1"/>
    <col min="8" max="8" width="4.7109375" customWidth="1"/>
    <col min="9" max="9" width="16.42578125" bestFit="1" customWidth="1"/>
    <col min="10" max="10" width="12.7109375" bestFit="1" customWidth="1"/>
    <col min="11" max="11" width="14.28515625" style="4" bestFit="1" customWidth="1"/>
    <col min="12" max="13" width="11.7109375" bestFit="1" customWidth="1"/>
    <col min="14" max="14" width="13.42578125" customWidth="1"/>
    <col min="15" max="15" width="16.28515625" customWidth="1"/>
    <col min="16" max="16" width="17.5703125" customWidth="1"/>
    <col min="17" max="19" width="15.28515625" customWidth="1"/>
    <col min="20" max="20" width="17.7109375" customWidth="1"/>
    <col min="21" max="255" width="9.140625" customWidth="1"/>
    <col min="257" max="257" width="24.7109375" customWidth="1"/>
    <col min="258" max="258" width="14.140625" customWidth="1"/>
    <col min="259" max="260" width="13.85546875" bestFit="1" customWidth="1"/>
    <col min="261" max="261" width="13.85546875" customWidth="1"/>
    <col min="262" max="262" width="11.7109375" customWidth="1"/>
    <col min="263" max="263" width="12.42578125" customWidth="1"/>
    <col min="264" max="264" width="4.7109375" customWidth="1"/>
    <col min="265" max="265" width="16.42578125" bestFit="1" customWidth="1"/>
    <col min="266" max="266" width="12.7109375" bestFit="1" customWidth="1"/>
    <col min="267" max="267" width="14.28515625" bestFit="1" customWidth="1"/>
    <col min="268" max="269" width="11.7109375" bestFit="1" customWidth="1"/>
    <col min="270" max="270" width="13.42578125" customWidth="1"/>
    <col min="271" max="271" width="16.28515625" customWidth="1"/>
    <col min="272" max="272" width="17.5703125" customWidth="1"/>
    <col min="273" max="275" width="15.28515625" customWidth="1"/>
    <col min="276" max="276" width="17.7109375" customWidth="1"/>
    <col min="277" max="511" width="9.140625" customWidth="1"/>
    <col min="513" max="513" width="24.7109375" customWidth="1"/>
    <col min="514" max="514" width="14.140625" customWidth="1"/>
    <col min="515" max="516" width="13.85546875" bestFit="1" customWidth="1"/>
    <col min="517" max="517" width="13.85546875" customWidth="1"/>
    <col min="518" max="518" width="11.7109375" customWidth="1"/>
    <col min="519" max="519" width="12.42578125" customWidth="1"/>
    <col min="520" max="520" width="4.7109375" customWidth="1"/>
    <col min="521" max="521" width="16.42578125" bestFit="1" customWidth="1"/>
    <col min="522" max="522" width="12.7109375" bestFit="1" customWidth="1"/>
    <col min="523" max="523" width="14.28515625" bestFit="1" customWidth="1"/>
    <col min="524" max="525" width="11.7109375" bestFit="1" customWidth="1"/>
    <col min="526" max="526" width="13.42578125" customWidth="1"/>
    <col min="527" max="527" width="16.28515625" customWidth="1"/>
    <col min="528" max="528" width="17.5703125" customWidth="1"/>
    <col min="529" max="531" width="15.28515625" customWidth="1"/>
    <col min="532" max="532" width="17.7109375" customWidth="1"/>
    <col min="533" max="767" width="9.140625" customWidth="1"/>
    <col min="769" max="769" width="24.7109375" customWidth="1"/>
    <col min="770" max="770" width="14.140625" customWidth="1"/>
    <col min="771" max="772" width="13.85546875" bestFit="1" customWidth="1"/>
    <col min="773" max="773" width="13.85546875" customWidth="1"/>
    <col min="774" max="774" width="11.7109375" customWidth="1"/>
    <col min="775" max="775" width="12.42578125" customWidth="1"/>
    <col min="776" max="776" width="4.7109375" customWidth="1"/>
    <col min="777" max="777" width="16.42578125" bestFit="1" customWidth="1"/>
    <col min="778" max="778" width="12.7109375" bestFit="1" customWidth="1"/>
    <col min="779" max="779" width="14.28515625" bestFit="1" customWidth="1"/>
    <col min="780" max="781" width="11.7109375" bestFit="1" customWidth="1"/>
    <col min="782" max="782" width="13.42578125" customWidth="1"/>
    <col min="783" max="783" width="16.28515625" customWidth="1"/>
    <col min="784" max="784" width="17.5703125" customWidth="1"/>
    <col min="785" max="787" width="15.28515625" customWidth="1"/>
    <col min="788" max="788" width="17.7109375" customWidth="1"/>
    <col min="789" max="1023" width="9.140625" customWidth="1"/>
    <col min="1025" max="1025" width="24.7109375" customWidth="1"/>
    <col min="1026" max="1026" width="14.140625" customWidth="1"/>
    <col min="1027" max="1028" width="13.85546875" bestFit="1" customWidth="1"/>
    <col min="1029" max="1029" width="13.85546875" customWidth="1"/>
    <col min="1030" max="1030" width="11.7109375" customWidth="1"/>
    <col min="1031" max="1031" width="12.42578125" customWidth="1"/>
    <col min="1032" max="1032" width="4.7109375" customWidth="1"/>
    <col min="1033" max="1033" width="16.42578125" bestFit="1" customWidth="1"/>
    <col min="1034" max="1034" width="12.7109375" bestFit="1" customWidth="1"/>
    <col min="1035" max="1035" width="14.28515625" bestFit="1" customWidth="1"/>
    <col min="1036" max="1037" width="11.7109375" bestFit="1" customWidth="1"/>
    <col min="1038" max="1038" width="13.42578125" customWidth="1"/>
    <col min="1039" max="1039" width="16.28515625" customWidth="1"/>
    <col min="1040" max="1040" width="17.5703125" customWidth="1"/>
    <col min="1041" max="1043" width="15.28515625" customWidth="1"/>
    <col min="1044" max="1044" width="17.7109375" customWidth="1"/>
    <col min="1045" max="1279" width="9.140625" customWidth="1"/>
    <col min="1281" max="1281" width="24.7109375" customWidth="1"/>
    <col min="1282" max="1282" width="14.140625" customWidth="1"/>
    <col min="1283" max="1284" width="13.85546875" bestFit="1" customWidth="1"/>
    <col min="1285" max="1285" width="13.85546875" customWidth="1"/>
    <col min="1286" max="1286" width="11.7109375" customWidth="1"/>
    <col min="1287" max="1287" width="12.42578125" customWidth="1"/>
    <col min="1288" max="1288" width="4.7109375" customWidth="1"/>
    <col min="1289" max="1289" width="16.42578125" bestFit="1" customWidth="1"/>
    <col min="1290" max="1290" width="12.7109375" bestFit="1" customWidth="1"/>
    <col min="1291" max="1291" width="14.28515625" bestFit="1" customWidth="1"/>
    <col min="1292" max="1293" width="11.7109375" bestFit="1" customWidth="1"/>
    <col min="1294" max="1294" width="13.42578125" customWidth="1"/>
    <col min="1295" max="1295" width="16.28515625" customWidth="1"/>
    <col min="1296" max="1296" width="17.5703125" customWidth="1"/>
    <col min="1297" max="1299" width="15.28515625" customWidth="1"/>
    <col min="1300" max="1300" width="17.7109375" customWidth="1"/>
    <col min="1301" max="1535" width="9.140625" customWidth="1"/>
    <col min="1537" max="1537" width="24.7109375" customWidth="1"/>
    <col min="1538" max="1538" width="14.140625" customWidth="1"/>
    <col min="1539" max="1540" width="13.85546875" bestFit="1" customWidth="1"/>
    <col min="1541" max="1541" width="13.85546875" customWidth="1"/>
    <col min="1542" max="1542" width="11.7109375" customWidth="1"/>
    <col min="1543" max="1543" width="12.42578125" customWidth="1"/>
    <col min="1544" max="1544" width="4.7109375" customWidth="1"/>
    <col min="1545" max="1545" width="16.42578125" bestFit="1" customWidth="1"/>
    <col min="1546" max="1546" width="12.7109375" bestFit="1" customWidth="1"/>
    <col min="1547" max="1547" width="14.28515625" bestFit="1" customWidth="1"/>
    <col min="1548" max="1549" width="11.7109375" bestFit="1" customWidth="1"/>
    <col min="1550" max="1550" width="13.42578125" customWidth="1"/>
    <col min="1551" max="1551" width="16.28515625" customWidth="1"/>
    <col min="1552" max="1552" width="17.5703125" customWidth="1"/>
    <col min="1553" max="1555" width="15.28515625" customWidth="1"/>
    <col min="1556" max="1556" width="17.7109375" customWidth="1"/>
    <col min="1557" max="1791" width="9.140625" customWidth="1"/>
    <col min="1793" max="1793" width="24.7109375" customWidth="1"/>
    <col min="1794" max="1794" width="14.140625" customWidth="1"/>
    <col min="1795" max="1796" width="13.85546875" bestFit="1" customWidth="1"/>
    <col min="1797" max="1797" width="13.85546875" customWidth="1"/>
    <col min="1798" max="1798" width="11.7109375" customWidth="1"/>
    <col min="1799" max="1799" width="12.42578125" customWidth="1"/>
    <col min="1800" max="1800" width="4.7109375" customWidth="1"/>
    <col min="1801" max="1801" width="16.42578125" bestFit="1" customWidth="1"/>
    <col min="1802" max="1802" width="12.7109375" bestFit="1" customWidth="1"/>
    <col min="1803" max="1803" width="14.28515625" bestFit="1" customWidth="1"/>
    <col min="1804" max="1805" width="11.7109375" bestFit="1" customWidth="1"/>
    <col min="1806" max="1806" width="13.42578125" customWidth="1"/>
    <col min="1807" max="1807" width="16.28515625" customWidth="1"/>
    <col min="1808" max="1808" width="17.5703125" customWidth="1"/>
    <col min="1809" max="1811" width="15.28515625" customWidth="1"/>
    <col min="1812" max="1812" width="17.7109375" customWidth="1"/>
    <col min="1813" max="2047" width="9.140625" customWidth="1"/>
    <col min="2049" max="2049" width="24.7109375" customWidth="1"/>
    <col min="2050" max="2050" width="14.140625" customWidth="1"/>
    <col min="2051" max="2052" width="13.85546875" bestFit="1" customWidth="1"/>
    <col min="2053" max="2053" width="13.85546875" customWidth="1"/>
    <col min="2054" max="2054" width="11.7109375" customWidth="1"/>
    <col min="2055" max="2055" width="12.42578125" customWidth="1"/>
    <col min="2056" max="2056" width="4.7109375" customWidth="1"/>
    <col min="2057" max="2057" width="16.42578125" bestFit="1" customWidth="1"/>
    <col min="2058" max="2058" width="12.7109375" bestFit="1" customWidth="1"/>
    <col min="2059" max="2059" width="14.28515625" bestFit="1" customWidth="1"/>
    <col min="2060" max="2061" width="11.7109375" bestFit="1" customWidth="1"/>
    <col min="2062" max="2062" width="13.42578125" customWidth="1"/>
    <col min="2063" max="2063" width="16.28515625" customWidth="1"/>
    <col min="2064" max="2064" width="17.5703125" customWidth="1"/>
    <col min="2065" max="2067" width="15.28515625" customWidth="1"/>
    <col min="2068" max="2068" width="17.7109375" customWidth="1"/>
    <col min="2069" max="2303" width="9.140625" customWidth="1"/>
    <col min="2305" max="2305" width="24.7109375" customWidth="1"/>
    <col min="2306" max="2306" width="14.140625" customWidth="1"/>
    <col min="2307" max="2308" width="13.85546875" bestFit="1" customWidth="1"/>
    <col min="2309" max="2309" width="13.85546875" customWidth="1"/>
    <col min="2310" max="2310" width="11.7109375" customWidth="1"/>
    <col min="2311" max="2311" width="12.42578125" customWidth="1"/>
    <col min="2312" max="2312" width="4.7109375" customWidth="1"/>
    <col min="2313" max="2313" width="16.42578125" bestFit="1" customWidth="1"/>
    <col min="2314" max="2314" width="12.7109375" bestFit="1" customWidth="1"/>
    <col min="2315" max="2315" width="14.28515625" bestFit="1" customWidth="1"/>
    <col min="2316" max="2317" width="11.7109375" bestFit="1" customWidth="1"/>
    <col min="2318" max="2318" width="13.42578125" customWidth="1"/>
    <col min="2319" max="2319" width="16.28515625" customWidth="1"/>
    <col min="2320" max="2320" width="17.5703125" customWidth="1"/>
    <col min="2321" max="2323" width="15.28515625" customWidth="1"/>
    <col min="2324" max="2324" width="17.7109375" customWidth="1"/>
    <col min="2325" max="2559" width="9.140625" customWidth="1"/>
    <col min="2561" max="2561" width="24.7109375" customWidth="1"/>
    <col min="2562" max="2562" width="14.140625" customWidth="1"/>
    <col min="2563" max="2564" width="13.85546875" bestFit="1" customWidth="1"/>
    <col min="2565" max="2565" width="13.85546875" customWidth="1"/>
    <col min="2566" max="2566" width="11.7109375" customWidth="1"/>
    <col min="2567" max="2567" width="12.42578125" customWidth="1"/>
    <col min="2568" max="2568" width="4.7109375" customWidth="1"/>
    <col min="2569" max="2569" width="16.42578125" bestFit="1" customWidth="1"/>
    <col min="2570" max="2570" width="12.7109375" bestFit="1" customWidth="1"/>
    <col min="2571" max="2571" width="14.28515625" bestFit="1" customWidth="1"/>
    <col min="2572" max="2573" width="11.7109375" bestFit="1" customWidth="1"/>
    <col min="2574" max="2574" width="13.42578125" customWidth="1"/>
    <col min="2575" max="2575" width="16.28515625" customWidth="1"/>
    <col min="2576" max="2576" width="17.5703125" customWidth="1"/>
    <col min="2577" max="2579" width="15.28515625" customWidth="1"/>
    <col min="2580" max="2580" width="17.7109375" customWidth="1"/>
    <col min="2581" max="2815" width="9.140625" customWidth="1"/>
    <col min="2817" max="2817" width="24.7109375" customWidth="1"/>
    <col min="2818" max="2818" width="14.140625" customWidth="1"/>
    <col min="2819" max="2820" width="13.85546875" bestFit="1" customWidth="1"/>
    <col min="2821" max="2821" width="13.85546875" customWidth="1"/>
    <col min="2822" max="2822" width="11.7109375" customWidth="1"/>
    <col min="2823" max="2823" width="12.42578125" customWidth="1"/>
    <col min="2824" max="2824" width="4.7109375" customWidth="1"/>
    <col min="2825" max="2825" width="16.42578125" bestFit="1" customWidth="1"/>
    <col min="2826" max="2826" width="12.7109375" bestFit="1" customWidth="1"/>
    <col min="2827" max="2827" width="14.28515625" bestFit="1" customWidth="1"/>
    <col min="2828" max="2829" width="11.7109375" bestFit="1" customWidth="1"/>
    <col min="2830" max="2830" width="13.42578125" customWidth="1"/>
    <col min="2831" max="2831" width="16.28515625" customWidth="1"/>
    <col min="2832" max="2832" width="17.5703125" customWidth="1"/>
    <col min="2833" max="2835" width="15.28515625" customWidth="1"/>
    <col min="2836" max="2836" width="17.7109375" customWidth="1"/>
    <col min="2837" max="3071" width="9.140625" customWidth="1"/>
    <col min="3073" max="3073" width="24.7109375" customWidth="1"/>
    <col min="3074" max="3074" width="14.140625" customWidth="1"/>
    <col min="3075" max="3076" width="13.85546875" bestFit="1" customWidth="1"/>
    <col min="3077" max="3077" width="13.85546875" customWidth="1"/>
    <col min="3078" max="3078" width="11.7109375" customWidth="1"/>
    <col min="3079" max="3079" width="12.42578125" customWidth="1"/>
    <col min="3080" max="3080" width="4.7109375" customWidth="1"/>
    <col min="3081" max="3081" width="16.42578125" bestFit="1" customWidth="1"/>
    <col min="3082" max="3082" width="12.7109375" bestFit="1" customWidth="1"/>
    <col min="3083" max="3083" width="14.28515625" bestFit="1" customWidth="1"/>
    <col min="3084" max="3085" width="11.7109375" bestFit="1" customWidth="1"/>
    <col min="3086" max="3086" width="13.42578125" customWidth="1"/>
    <col min="3087" max="3087" width="16.28515625" customWidth="1"/>
    <col min="3088" max="3088" width="17.5703125" customWidth="1"/>
    <col min="3089" max="3091" width="15.28515625" customWidth="1"/>
    <col min="3092" max="3092" width="17.7109375" customWidth="1"/>
    <col min="3093" max="3327" width="9.140625" customWidth="1"/>
    <col min="3329" max="3329" width="24.7109375" customWidth="1"/>
    <col min="3330" max="3330" width="14.140625" customWidth="1"/>
    <col min="3331" max="3332" width="13.85546875" bestFit="1" customWidth="1"/>
    <col min="3333" max="3333" width="13.85546875" customWidth="1"/>
    <col min="3334" max="3334" width="11.7109375" customWidth="1"/>
    <col min="3335" max="3335" width="12.42578125" customWidth="1"/>
    <col min="3336" max="3336" width="4.7109375" customWidth="1"/>
    <col min="3337" max="3337" width="16.42578125" bestFit="1" customWidth="1"/>
    <col min="3338" max="3338" width="12.7109375" bestFit="1" customWidth="1"/>
    <col min="3339" max="3339" width="14.28515625" bestFit="1" customWidth="1"/>
    <col min="3340" max="3341" width="11.7109375" bestFit="1" customWidth="1"/>
    <col min="3342" max="3342" width="13.42578125" customWidth="1"/>
    <col min="3343" max="3343" width="16.28515625" customWidth="1"/>
    <col min="3344" max="3344" width="17.5703125" customWidth="1"/>
    <col min="3345" max="3347" width="15.28515625" customWidth="1"/>
    <col min="3348" max="3348" width="17.7109375" customWidth="1"/>
    <col min="3349" max="3583" width="9.140625" customWidth="1"/>
    <col min="3585" max="3585" width="24.7109375" customWidth="1"/>
    <col min="3586" max="3586" width="14.140625" customWidth="1"/>
    <col min="3587" max="3588" width="13.85546875" bestFit="1" customWidth="1"/>
    <col min="3589" max="3589" width="13.85546875" customWidth="1"/>
    <col min="3590" max="3590" width="11.7109375" customWidth="1"/>
    <col min="3591" max="3591" width="12.42578125" customWidth="1"/>
    <col min="3592" max="3592" width="4.7109375" customWidth="1"/>
    <col min="3593" max="3593" width="16.42578125" bestFit="1" customWidth="1"/>
    <col min="3594" max="3594" width="12.7109375" bestFit="1" customWidth="1"/>
    <col min="3595" max="3595" width="14.28515625" bestFit="1" customWidth="1"/>
    <col min="3596" max="3597" width="11.7109375" bestFit="1" customWidth="1"/>
    <col min="3598" max="3598" width="13.42578125" customWidth="1"/>
    <col min="3599" max="3599" width="16.28515625" customWidth="1"/>
    <col min="3600" max="3600" width="17.5703125" customWidth="1"/>
    <col min="3601" max="3603" width="15.28515625" customWidth="1"/>
    <col min="3604" max="3604" width="17.7109375" customWidth="1"/>
    <col min="3605" max="3839" width="9.140625" customWidth="1"/>
    <col min="3841" max="3841" width="24.7109375" customWidth="1"/>
    <col min="3842" max="3842" width="14.140625" customWidth="1"/>
    <col min="3843" max="3844" width="13.85546875" bestFit="1" customWidth="1"/>
    <col min="3845" max="3845" width="13.85546875" customWidth="1"/>
    <col min="3846" max="3846" width="11.7109375" customWidth="1"/>
    <col min="3847" max="3847" width="12.42578125" customWidth="1"/>
    <col min="3848" max="3848" width="4.7109375" customWidth="1"/>
    <col min="3849" max="3849" width="16.42578125" bestFit="1" customWidth="1"/>
    <col min="3850" max="3850" width="12.7109375" bestFit="1" customWidth="1"/>
    <col min="3851" max="3851" width="14.28515625" bestFit="1" customWidth="1"/>
    <col min="3852" max="3853" width="11.7109375" bestFit="1" customWidth="1"/>
    <col min="3854" max="3854" width="13.42578125" customWidth="1"/>
    <col min="3855" max="3855" width="16.28515625" customWidth="1"/>
    <col min="3856" max="3856" width="17.5703125" customWidth="1"/>
    <col min="3857" max="3859" width="15.28515625" customWidth="1"/>
    <col min="3860" max="3860" width="17.7109375" customWidth="1"/>
    <col min="3861" max="4095" width="9.140625" customWidth="1"/>
    <col min="4097" max="4097" width="24.7109375" customWidth="1"/>
    <col min="4098" max="4098" width="14.140625" customWidth="1"/>
    <col min="4099" max="4100" width="13.85546875" bestFit="1" customWidth="1"/>
    <col min="4101" max="4101" width="13.85546875" customWidth="1"/>
    <col min="4102" max="4102" width="11.7109375" customWidth="1"/>
    <col min="4103" max="4103" width="12.42578125" customWidth="1"/>
    <col min="4104" max="4104" width="4.7109375" customWidth="1"/>
    <col min="4105" max="4105" width="16.42578125" bestFit="1" customWidth="1"/>
    <col min="4106" max="4106" width="12.7109375" bestFit="1" customWidth="1"/>
    <col min="4107" max="4107" width="14.28515625" bestFit="1" customWidth="1"/>
    <col min="4108" max="4109" width="11.7109375" bestFit="1" customWidth="1"/>
    <col min="4110" max="4110" width="13.42578125" customWidth="1"/>
    <col min="4111" max="4111" width="16.28515625" customWidth="1"/>
    <col min="4112" max="4112" width="17.5703125" customWidth="1"/>
    <col min="4113" max="4115" width="15.28515625" customWidth="1"/>
    <col min="4116" max="4116" width="17.7109375" customWidth="1"/>
    <col min="4117" max="4351" width="9.140625" customWidth="1"/>
    <col min="4353" max="4353" width="24.7109375" customWidth="1"/>
    <col min="4354" max="4354" width="14.140625" customWidth="1"/>
    <col min="4355" max="4356" width="13.85546875" bestFit="1" customWidth="1"/>
    <col min="4357" max="4357" width="13.85546875" customWidth="1"/>
    <col min="4358" max="4358" width="11.7109375" customWidth="1"/>
    <col min="4359" max="4359" width="12.42578125" customWidth="1"/>
    <col min="4360" max="4360" width="4.7109375" customWidth="1"/>
    <col min="4361" max="4361" width="16.42578125" bestFit="1" customWidth="1"/>
    <col min="4362" max="4362" width="12.7109375" bestFit="1" customWidth="1"/>
    <col min="4363" max="4363" width="14.28515625" bestFit="1" customWidth="1"/>
    <col min="4364" max="4365" width="11.7109375" bestFit="1" customWidth="1"/>
    <col min="4366" max="4366" width="13.42578125" customWidth="1"/>
    <col min="4367" max="4367" width="16.28515625" customWidth="1"/>
    <col min="4368" max="4368" width="17.5703125" customWidth="1"/>
    <col min="4369" max="4371" width="15.28515625" customWidth="1"/>
    <col min="4372" max="4372" width="17.7109375" customWidth="1"/>
    <col min="4373" max="4607" width="9.140625" customWidth="1"/>
    <col min="4609" max="4609" width="24.7109375" customWidth="1"/>
    <col min="4610" max="4610" width="14.140625" customWidth="1"/>
    <col min="4611" max="4612" width="13.85546875" bestFit="1" customWidth="1"/>
    <col min="4613" max="4613" width="13.85546875" customWidth="1"/>
    <col min="4614" max="4614" width="11.7109375" customWidth="1"/>
    <col min="4615" max="4615" width="12.42578125" customWidth="1"/>
    <col min="4616" max="4616" width="4.7109375" customWidth="1"/>
    <col min="4617" max="4617" width="16.42578125" bestFit="1" customWidth="1"/>
    <col min="4618" max="4618" width="12.7109375" bestFit="1" customWidth="1"/>
    <col min="4619" max="4619" width="14.28515625" bestFit="1" customWidth="1"/>
    <col min="4620" max="4621" width="11.7109375" bestFit="1" customWidth="1"/>
    <col min="4622" max="4622" width="13.42578125" customWidth="1"/>
    <col min="4623" max="4623" width="16.28515625" customWidth="1"/>
    <col min="4624" max="4624" width="17.5703125" customWidth="1"/>
    <col min="4625" max="4627" width="15.28515625" customWidth="1"/>
    <col min="4628" max="4628" width="17.7109375" customWidth="1"/>
    <col min="4629" max="4863" width="9.140625" customWidth="1"/>
    <col min="4865" max="4865" width="24.7109375" customWidth="1"/>
    <col min="4866" max="4866" width="14.140625" customWidth="1"/>
    <col min="4867" max="4868" width="13.85546875" bestFit="1" customWidth="1"/>
    <col min="4869" max="4869" width="13.85546875" customWidth="1"/>
    <col min="4870" max="4870" width="11.7109375" customWidth="1"/>
    <col min="4871" max="4871" width="12.42578125" customWidth="1"/>
    <col min="4872" max="4872" width="4.7109375" customWidth="1"/>
    <col min="4873" max="4873" width="16.42578125" bestFit="1" customWidth="1"/>
    <col min="4874" max="4874" width="12.7109375" bestFit="1" customWidth="1"/>
    <col min="4875" max="4875" width="14.28515625" bestFit="1" customWidth="1"/>
    <col min="4876" max="4877" width="11.7109375" bestFit="1" customWidth="1"/>
    <col min="4878" max="4878" width="13.42578125" customWidth="1"/>
    <col min="4879" max="4879" width="16.28515625" customWidth="1"/>
    <col min="4880" max="4880" width="17.5703125" customWidth="1"/>
    <col min="4881" max="4883" width="15.28515625" customWidth="1"/>
    <col min="4884" max="4884" width="17.7109375" customWidth="1"/>
    <col min="4885" max="5119" width="9.140625" customWidth="1"/>
    <col min="5121" max="5121" width="24.7109375" customWidth="1"/>
    <col min="5122" max="5122" width="14.140625" customWidth="1"/>
    <col min="5123" max="5124" width="13.85546875" bestFit="1" customWidth="1"/>
    <col min="5125" max="5125" width="13.85546875" customWidth="1"/>
    <col min="5126" max="5126" width="11.7109375" customWidth="1"/>
    <col min="5127" max="5127" width="12.42578125" customWidth="1"/>
    <col min="5128" max="5128" width="4.7109375" customWidth="1"/>
    <col min="5129" max="5129" width="16.42578125" bestFit="1" customWidth="1"/>
    <col min="5130" max="5130" width="12.7109375" bestFit="1" customWidth="1"/>
    <col min="5131" max="5131" width="14.28515625" bestFit="1" customWidth="1"/>
    <col min="5132" max="5133" width="11.7109375" bestFit="1" customWidth="1"/>
    <col min="5134" max="5134" width="13.42578125" customWidth="1"/>
    <col min="5135" max="5135" width="16.28515625" customWidth="1"/>
    <col min="5136" max="5136" width="17.5703125" customWidth="1"/>
    <col min="5137" max="5139" width="15.28515625" customWidth="1"/>
    <col min="5140" max="5140" width="17.7109375" customWidth="1"/>
    <col min="5141" max="5375" width="9.140625" customWidth="1"/>
    <col min="5377" max="5377" width="24.7109375" customWidth="1"/>
    <col min="5378" max="5378" width="14.140625" customWidth="1"/>
    <col min="5379" max="5380" width="13.85546875" bestFit="1" customWidth="1"/>
    <col min="5381" max="5381" width="13.85546875" customWidth="1"/>
    <col min="5382" max="5382" width="11.7109375" customWidth="1"/>
    <col min="5383" max="5383" width="12.42578125" customWidth="1"/>
    <col min="5384" max="5384" width="4.7109375" customWidth="1"/>
    <col min="5385" max="5385" width="16.42578125" bestFit="1" customWidth="1"/>
    <col min="5386" max="5386" width="12.7109375" bestFit="1" customWidth="1"/>
    <col min="5387" max="5387" width="14.28515625" bestFit="1" customWidth="1"/>
    <col min="5388" max="5389" width="11.7109375" bestFit="1" customWidth="1"/>
    <col min="5390" max="5390" width="13.42578125" customWidth="1"/>
    <col min="5391" max="5391" width="16.28515625" customWidth="1"/>
    <col min="5392" max="5392" width="17.5703125" customWidth="1"/>
    <col min="5393" max="5395" width="15.28515625" customWidth="1"/>
    <col min="5396" max="5396" width="17.7109375" customWidth="1"/>
    <col min="5397" max="5631" width="9.140625" customWidth="1"/>
    <col min="5633" max="5633" width="24.7109375" customWidth="1"/>
    <col min="5634" max="5634" width="14.140625" customWidth="1"/>
    <col min="5635" max="5636" width="13.85546875" bestFit="1" customWidth="1"/>
    <col min="5637" max="5637" width="13.85546875" customWidth="1"/>
    <col min="5638" max="5638" width="11.7109375" customWidth="1"/>
    <col min="5639" max="5639" width="12.42578125" customWidth="1"/>
    <col min="5640" max="5640" width="4.7109375" customWidth="1"/>
    <col min="5641" max="5641" width="16.42578125" bestFit="1" customWidth="1"/>
    <col min="5642" max="5642" width="12.7109375" bestFit="1" customWidth="1"/>
    <col min="5643" max="5643" width="14.28515625" bestFit="1" customWidth="1"/>
    <col min="5644" max="5645" width="11.7109375" bestFit="1" customWidth="1"/>
    <col min="5646" max="5646" width="13.42578125" customWidth="1"/>
    <col min="5647" max="5647" width="16.28515625" customWidth="1"/>
    <col min="5648" max="5648" width="17.5703125" customWidth="1"/>
    <col min="5649" max="5651" width="15.28515625" customWidth="1"/>
    <col min="5652" max="5652" width="17.7109375" customWidth="1"/>
    <col min="5653" max="5887" width="9.140625" customWidth="1"/>
    <col min="5889" max="5889" width="24.7109375" customWidth="1"/>
    <col min="5890" max="5890" width="14.140625" customWidth="1"/>
    <col min="5891" max="5892" width="13.85546875" bestFit="1" customWidth="1"/>
    <col min="5893" max="5893" width="13.85546875" customWidth="1"/>
    <col min="5894" max="5894" width="11.7109375" customWidth="1"/>
    <col min="5895" max="5895" width="12.42578125" customWidth="1"/>
    <col min="5896" max="5896" width="4.7109375" customWidth="1"/>
    <col min="5897" max="5897" width="16.42578125" bestFit="1" customWidth="1"/>
    <col min="5898" max="5898" width="12.7109375" bestFit="1" customWidth="1"/>
    <col min="5899" max="5899" width="14.28515625" bestFit="1" customWidth="1"/>
    <col min="5900" max="5901" width="11.7109375" bestFit="1" customWidth="1"/>
    <col min="5902" max="5902" width="13.42578125" customWidth="1"/>
    <col min="5903" max="5903" width="16.28515625" customWidth="1"/>
    <col min="5904" max="5904" width="17.5703125" customWidth="1"/>
    <col min="5905" max="5907" width="15.28515625" customWidth="1"/>
    <col min="5908" max="5908" width="17.7109375" customWidth="1"/>
    <col min="5909" max="6143" width="9.140625" customWidth="1"/>
    <col min="6145" max="6145" width="24.7109375" customWidth="1"/>
    <col min="6146" max="6146" width="14.140625" customWidth="1"/>
    <col min="6147" max="6148" width="13.85546875" bestFit="1" customWidth="1"/>
    <col min="6149" max="6149" width="13.85546875" customWidth="1"/>
    <col min="6150" max="6150" width="11.7109375" customWidth="1"/>
    <col min="6151" max="6151" width="12.42578125" customWidth="1"/>
    <col min="6152" max="6152" width="4.7109375" customWidth="1"/>
    <col min="6153" max="6153" width="16.42578125" bestFit="1" customWidth="1"/>
    <col min="6154" max="6154" width="12.7109375" bestFit="1" customWidth="1"/>
    <col min="6155" max="6155" width="14.28515625" bestFit="1" customWidth="1"/>
    <col min="6156" max="6157" width="11.7109375" bestFit="1" customWidth="1"/>
    <col min="6158" max="6158" width="13.42578125" customWidth="1"/>
    <col min="6159" max="6159" width="16.28515625" customWidth="1"/>
    <col min="6160" max="6160" width="17.5703125" customWidth="1"/>
    <col min="6161" max="6163" width="15.28515625" customWidth="1"/>
    <col min="6164" max="6164" width="17.7109375" customWidth="1"/>
    <col min="6165" max="6399" width="9.140625" customWidth="1"/>
    <col min="6401" max="6401" width="24.7109375" customWidth="1"/>
    <col min="6402" max="6402" width="14.140625" customWidth="1"/>
    <col min="6403" max="6404" width="13.85546875" bestFit="1" customWidth="1"/>
    <col min="6405" max="6405" width="13.85546875" customWidth="1"/>
    <col min="6406" max="6406" width="11.7109375" customWidth="1"/>
    <col min="6407" max="6407" width="12.42578125" customWidth="1"/>
    <col min="6408" max="6408" width="4.7109375" customWidth="1"/>
    <col min="6409" max="6409" width="16.42578125" bestFit="1" customWidth="1"/>
    <col min="6410" max="6410" width="12.7109375" bestFit="1" customWidth="1"/>
    <col min="6411" max="6411" width="14.28515625" bestFit="1" customWidth="1"/>
    <col min="6412" max="6413" width="11.7109375" bestFit="1" customWidth="1"/>
    <col min="6414" max="6414" width="13.42578125" customWidth="1"/>
    <col min="6415" max="6415" width="16.28515625" customWidth="1"/>
    <col min="6416" max="6416" width="17.5703125" customWidth="1"/>
    <col min="6417" max="6419" width="15.28515625" customWidth="1"/>
    <col min="6420" max="6420" width="17.7109375" customWidth="1"/>
    <col min="6421" max="6655" width="9.140625" customWidth="1"/>
    <col min="6657" max="6657" width="24.7109375" customWidth="1"/>
    <col min="6658" max="6658" width="14.140625" customWidth="1"/>
    <col min="6659" max="6660" width="13.85546875" bestFit="1" customWidth="1"/>
    <col min="6661" max="6661" width="13.85546875" customWidth="1"/>
    <col min="6662" max="6662" width="11.7109375" customWidth="1"/>
    <col min="6663" max="6663" width="12.42578125" customWidth="1"/>
    <col min="6664" max="6664" width="4.7109375" customWidth="1"/>
    <col min="6665" max="6665" width="16.42578125" bestFit="1" customWidth="1"/>
    <col min="6666" max="6666" width="12.7109375" bestFit="1" customWidth="1"/>
    <col min="6667" max="6667" width="14.28515625" bestFit="1" customWidth="1"/>
    <col min="6668" max="6669" width="11.7109375" bestFit="1" customWidth="1"/>
    <col min="6670" max="6670" width="13.42578125" customWidth="1"/>
    <col min="6671" max="6671" width="16.28515625" customWidth="1"/>
    <col min="6672" max="6672" width="17.5703125" customWidth="1"/>
    <col min="6673" max="6675" width="15.28515625" customWidth="1"/>
    <col min="6676" max="6676" width="17.7109375" customWidth="1"/>
    <col min="6677" max="6911" width="9.140625" customWidth="1"/>
    <col min="6913" max="6913" width="24.7109375" customWidth="1"/>
    <col min="6914" max="6914" width="14.140625" customWidth="1"/>
    <col min="6915" max="6916" width="13.85546875" bestFit="1" customWidth="1"/>
    <col min="6917" max="6917" width="13.85546875" customWidth="1"/>
    <col min="6918" max="6918" width="11.7109375" customWidth="1"/>
    <col min="6919" max="6919" width="12.42578125" customWidth="1"/>
    <col min="6920" max="6920" width="4.7109375" customWidth="1"/>
    <col min="6921" max="6921" width="16.42578125" bestFit="1" customWidth="1"/>
    <col min="6922" max="6922" width="12.7109375" bestFit="1" customWidth="1"/>
    <col min="6923" max="6923" width="14.28515625" bestFit="1" customWidth="1"/>
    <col min="6924" max="6925" width="11.7109375" bestFit="1" customWidth="1"/>
    <col min="6926" max="6926" width="13.42578125" customWidth="1"/>
    <col min="6927" max="6927" width="16.28515625" customWidth="1"/>
    <col min="6928" max="6928" width="17.5703125" customWidth="1"/>
    <col min="6929" max="6931" width="15.28515625" customWidth="1"/>
    <col min="6932" max="6932" width="17.7109375" customWidth="1"/>
    <col min="6933" max="7167" width="9.140625" customWidth="1"/>
    <col min="7169" max="7169" width="24.7109375" customWidth="1"/>
    <col min="7170" max="7170" width="14.140625" customWidth="1"/>
    <col min="7171" max="7172" width="13.85546875" bestFit="1" customWidth="1"/>
    <col min="7173" max="7173" width="13.85546875" customWidth="1"/>
    <col min="7174" max="7174" width="11.7109375" customWidth="1"/>
    <col min="7175" max="7175" width="12.42578125" customWidth="1"/>
    <col min="7176" max="7176" width="4.7109375" customWidth="1"/>
    <col min="7177" max="7177" width="16.42578125" bestFit="1" customWidth="1"/>
    <col min="7178" max="7178" width="12.7109375" bestFit="1" customWidth="1"/>
    <col min="7179" max="7179" width="14.28515625" bestFit="1" customWidth="1"/>
    <col min="7180" max="7181" width="11.7109375" bestFit="1" customWidth="1"/>
    <col min="7182" max="7182" width="13.42578125" customWidth="1"/>
    <col min="7183" max="7183" width="16.28515625" customWidth="1"/>
    <col min="7184" max="7184" width="17.5703125" customWidth="1"/>
    <col min="7185" max="7187" width="15.28515625" customWidth="1"/>
    <col min="7188" max="7188" width="17.7109375" customWidth="1"/>
    <col min="7189" max="7423" width="9.140625" customWidth="1"/>
    <col min="7425" max="7425" width="24.7109375" customWidth="1"/>
    <col min="7426" max="7426" width="14.140625" customWidth="1"/>
    <col min="7427" max="7428" width="13.85546875" bestFit="1" customWidth="1"/>
    <col min="7429" max="7429" width="13.85546875" customWidth="1"/>
    <col min="7430" max="7430" width="11.7109375" customWidth="1"/>
    <col min="7431" max="7431" width="12.42578125" customWidth="1"/>
    <col min="7432" max="7432" width="4.7109375" customWidth="1"/>
    <col min="7433" max="7433" width="16.42578125" bestFit="1" customWidth="1"/>
    <col min="7434" max="7434" width="12.7109375" bestFit="1" customWidth="1"/>
    <col min="7435" max="7435" width="14.28515625" bestFit="1" customWidth="1"/>
    <col min="7436" max="7437" width="11.7109375" bestFit="1" customWidth="1"/>
    <col min="7438" max="7438" width="13.42578125" customWidth="1"/>
    <col min="7439" max="7439" width="16.28515625" customWidth="1"/>
    <col min="7440" max="7440" width="17.5703125" customWidth="1"/>
    <col min="7441" max="7443" width="15.28515625" customWidth="1"/>
    <col min="7444" max="7444" width="17.7109375" customWidth="1"/>
    <col min="7445" max="7679" width="9.140625" customWidth="1"/>
    <col min="7681" max="7681" width="24.7109375" customWidth="1"/>
    <col min="7682" max="7682" width="14.140625" customWidth="1"/>
    <col min="7683" max="7684" width="13.85546875" bestFit="1" customWidth="1"/>
    <col min="7685" max="7685" width="13.85546875" customWidth="1"/>
    <col min="7686" max="7686" width="11.7109375" customWidth="1"/>
    <col min="7687" max="7687" width="12.42578125" customWidth="1"/>
    <col min="7688" max="7688" width="4.7109375" customWidth="1"/>
    <col min="7689" max="7689" width="16.42578125" bestFit="1" customWidth="1"/>
    <col min="7690" max="7690" width="12.7109375" bestFit="1" customWidth="1"/>
    <col min="7691" max="7691" width="14.28515625" bestFit="1" customWidth="1"/>
    <col min="7692" max="7693" width="11.7109375" bestFit="1" customWidth="1"/>
    <col min="7694" max="7694" width="13.42578125" customWidth="1"/>
    <col min="7695" max="7695" width="16.28515625" customWidth="1"/>
    <col min="7696" max="7696" width="17.5703125" customWidth="1"/>
    <col min="7697" max="7699" width="15.28515625" customWidth="1"/>
    <col min="7700" max="7700" width="17.7109375" customWidth="1"/>
    <col min="7701" max="7935" width="9.140625" customWidth="1"/>
    <col min="7937" max="7937" width="24.7109375" customWidth="1"/>
    <col min="7938" max="7938" width="14.140625" customWidth="1"/>
    <col min="7939" max="7940" width="13.85546875" bestFit="1" customWidth="1"/>
    <col min="7941" max="7941" width="13.85546875" customWidth="1"/>
    <col min="7942" max="7942" width="11.7109375" customWidth="1"/>
    <col min="7943" max="7943" width="12.42578125" customWidth="1"/>
    <col min="7944" max="7944" width="4.7109375" customWidth="1"/>
    <col min="7945" max="7945" width="16.42578125" bestFit="1" customWidth="1"/>
    <col min="7946" max="7946" width="12.7109375" bestFit="1" customWidth="1"/>
    <col min="7947" max="7947" width="14.28515625" bestFit="1" customWidth="1"/>
    <col min="7948" max="7949" width="11.7109375" bestFit="1" customWidth="1"/>
    <col min="7950" max="7950" width="13.42578125" customWidth="1"/>
    <col min="7951" max="7951" width="16.28515625" customWidth="1"/>
    <col min="7952" max="7952" width="17.5703125" customWidth="1"/>
    <col min="7953" max="7955" width="15.28515625" customWidth="1"/>
    <col min="7956" max="7956" width="17.7109375" customWidth="1"/>
    <col min="7957" max="8191" width="9.140625" customWidth="1"/>
    <col min="8193" max="8193" width="24.7109375" customWidth="1"/>
    <col min="8194" max="8194" width="14.140625" customWidth="1"/>
    <col min="8195" max="8196" width="13.85546875" bestFit="1" customWidth="1"/>
    <col min="8197" max="8197" width="13.85546875" customWidth="1"/>
    <col min="8198" max="8198" width="11.7109375" customWidth="1"/>
    <col min="8199" max="8199" width="12.42578125" customWidth="1"/>
    <col min="8200" max="8200" width="4.7109375" customWidth="1"/>
    <col min="8201" max="8201" width="16.42578125" bestFit="1" customWidth="1"/>
    <col min="8202" max="8202" width="12.7109375" bestFit="1" customWidth="1"/>
    <col min="8203" max="8203" width="14.28515625" bestFit="1" customWidth="1"/>
    <col min="8204" max="8205" width="11.7109375" bestFit="1" customWidth="1"/>
    <col min="8206" max="8206" width="13.42578125" customWidth="1"/>
    <col min="8207" max="8207" width="16.28515625" customWidth="1"/>
    <col min="8208" max="8208" width="17.5703125" customWidth="1"/>
    <col min="8209" max="8211" width="15.28515625" customWidth="1"/>
    <col min="8212" max="8212" width="17.7109375" customWidth="1"/>
    <col min="8213" max="8447" width="9.140625" customWidth="1"/>
    <col min="8449" max="8449" width="24.7109375" customWidth="1"/>
    <col min="8450" max="8450" width="14.140625" customWidth="1"/>
    <col min="8451" max="8452" width="13.85546875" bestFit="1" customWidth="1"/>
    <col min="8453" max="8453" width="13.85546875" customWidth="1"/>
    <col min="8454" max="8454" width="11.7109375" customWidth="1"/>
    <col min="8455" max="8455" width="12.42578125" customWidth="1"/>
    <col min="8456" max="8456" width="4.7109375" customWidth="1"/>
    <col min="8457" max="8457" width="16.42578125" bestFit="1" customWidth="1"/>
    <col min="8458" max="8458" width="12.7109375" bestFit="1" customWidth="1"/>
    <col min="8459" max="8459" width="14.28515625" bestFit="1" customWidth="1"/>
    <col min="8460" max="8461" width="11.7109375" bestFit="1" customWidth="1"/>
    <col min="8462" max="8462" width="13.42578125" customWidth="1"/>
    <col min="8463" max="8463" width="16.28515625" customWidth="1"/>
    <col min="8464" max="8464" width="17.5703125" customWidth="1"/>
    <col min="8465" max="8467" width="15.28515625" customWidth="1"/>
    <col min="8468" max="8468" width="17.7109375" customWidth="1"/>
    <col min="8469" max="8703" width="9.140625" customWidth="1"/>
    <col min="8705" max="8705" width="24.7109375" customWidth="1"/>
    <col min="8706" max="8706" width="14.140625" customWidth="1"/>
    <col min="8707" max="8708" width="13.85546875" bestFit="1" customWidth="1"/>
    <col min="8709" max="8709" width="13.85546875" customWidth="1"/>
    <col min="8710" max="8710" width="11.7109375" customWidth="1"/>
    <col min="8711" max="8711" width="12.42578125" customWidth="1"/>
    <col min="8712" max="8712" width="4.7109375" customWidth="1"/>
    <col min="8713" max="8713" width="16.42578125" bestFit="1" customWidth="1"/>
    <col min="8714" max="8714" width="12.7109375" bestFit="1" customWidth="1"/>
    <col min="8715" max="8715" width="14.28515625" bestFit="1" customWidth="1"/>
    <col min="8716" max="8717" width="11.7109375" bestFit="1" customWidth="1"/>
    <col min="8718" max="8718" width="13.42578125" customWidth="1"/>
    <col min="8719" max="8719" width="16.28515625" customWidth="1"/>
    <col min="8720" max="8720" width="17.5703125" customWidth="1"/>
    <col min="8721" max="8723" width="15.28515625" customWidth="1"/>
    <col min="8724" max="8724" width="17.7109375" customWidth="1"/>
    <col min="8725" max="8959" width="9.140625" customWidth="1"/>
    <col min="8961" max="8961" width="24.7109375" customWidth="1"/>
    <col min="8962" max="8962" width="14.140625" customWidth="1"/>
    <col min="8963" max="8964" width="13.85546875" bestFit="1" customWidth="1"/>
    <col min="8965" max="8965" width="13.85546875" customWidth="1"/>
    <col min="8966" max="8966" width="11.7109375" customWidth="1"/>
    <col min="8967" max="8967" width="12.42578125" customWidth="1"/>
    <col min="8968" max="8968" width="4.7109375" customWidth="1"/>
    <col min="8969" max="8969" width="16.42578125" bestFit="1" customWidth="1"/>
    <col min="8970" max="8970" width="12.7109375" bestFit="1" customWidth="1"/>
    <col min="8971" max="8971" width="14.28515625" bestFit="1" customWidth="1"/>
    <col min="8972" max="8973" width="11.7109375" bestFit="1" customWidth="1"/>
    <col min="8974" max="8974" width="13.42578125" customWidth="1"/>
    <col min="8975" max="8975" width="16.28515625" customWidth="1"/>
    <col min="8976" max="8976" width="17.5703125" customWidth="1"/>
    <col min="8977" max="8979" width="15.28515625" customWidth="1"/>
    <col min="8980" max="8980" width="17.7109375" customWidth="1"/>
    <col min="8981" max="9215" width="9.140625" customWidth="1"/>
    <col min="9217" max="9217" width="24.7109375" customWidth="1"/>
    <col min="9218" max="9218" width="14.140625" customWidth="1"/>
    <col min="9219" max="9220" width="13.85546875" bestFit="1" customWidth="1"/>
    <col min="9221" max="9221" width="13.85546875" customWidth="1"/>
    <col min="9222" max="9222" width="11.7109375" customWidth="1"/>
    <col min="9223" max="9223" width="12.42578125" customWidth="1"/>
    <col min="9224" max="9224" width="4.7109375" customWidth="1"/>
    <col min="9225" max="9225" width="16.42578125" bestFit="1" customWidth="1"/>
    <col min="9226" max="9226" width="12.7109375" bestFit="1" customWidth="1"/>
    <col min="9227" max="9227" width="14.28515625" bestFit="1" customWidth="1"/>
    <col min="9228" max="9229" width="11.7109375" bestFit="1" customWidth="1"/>
    <col min="9230" max="9230" width="13.42578125" customWidth="1"/>
    <col min="9231" max="9231" width="16.28515625" customWidth="1"/>
    <col min="9232" max="9232" width="17.5703125" customWidth="1"/>
    <col min="9233" max="9235" width="15.28515625" customWidth="1"/>
    <col min="9236" max="9236" width="17.7109375" customWidth="1"/>
    <col min="9237" max="9471" width="9.140625" customWidth="1"/>
    <col min="9473" max="9473" width="24.7109375" customWidth="1"/>
    <col min="9474" max="9474" width="14.140625" customWidth="1"/>
    <col min="9475" max="9476" width="13.85546875" bestFit="1" customWidth="1"/>
    <col min="9477" max="9477" width="13.85546875" customWidth="1"/>
    <col min="9478" max="9478" width="11.7109375" customWidth="1"/>
    <col min="9479" max="9479" width="12.42578125" customWidth="1"/>
    <col min="9480" max="9480" width="4.7109375" customWidth="1"/>
    <col min="9481" max="9481" width="16.42578125" bestFit="1" customWidth="1"/>
    <col min="9482" max="9482" width="12.7109375" bestFit="1" customWidth="1"/>
    <col min="9483" max="9483" width="14.28515625" bestFit="1" customWidth="1"/>
    <col min="9484" max="9485" width="11.7109375" bestFit="1" customWidth="1"/>
    <col min="9486" max="9486" width="13.42578125" customWidth="1"/>
    <col min="9487" max="9487" width="16.28515625" customWidth="1"/>
    <col min="9488" max="9488" width="17.5703125" customWidth="1"/>
    <col min="9489" max="9491" width="15.28515625" customWidth="1"/>
    <col min="9492" max="9492" width="17.7109375" customWidth="1"/>
    <col min="9493" max="9727" width="9.140625" customWidth="1"/>
    <col min="9729" max="9729" width="24.7109375" customWidth="1"/>
    <col min="9730" max="9730" width="14.140625" customWidth="1"/>
    <col min="9731" max="9732" width="13.85546875" bestFit="1" customWidth="1"/>
    <col min="9733" max="9733" width="13.85546875" customWidth="1"/>
    <col min="9734" max="9734" width="11.7109375" customWidth="1"/>
    <col min="9735" max="9735" width="12.42578125" customWidth="1"/>
    <col min="9736" max="9736" width="4.7109375" customWidth="1"/>
    <col min="9737" max="9737" width="16.42578125" bestFit="1" customWidth="1"/>
    <col min="9738" max="9738" width="12.7109375" bestFit="1" customWidth="1"/>
    <col min="9739" max="9739" width="14.28515625" bestFit="1" customWidth="1"/>
    <col min="9740" max="9741" width="11.7109375" bestFit="1" customWidth="1"/>
    <col min="9742" max="9742" width="13.42578125" customWidth="1"/>
    <col min="9743" max="9743" width="16.28515625" customWidth="1"/>
    <col min="9744" max="9744" width="17.5703125" customWidth="1"/>
    <col min="9745" max="9747" width="15.28515625" customWidth="1"/>
    <col min="9748" max="9748" width="17.7109375" customWidth="1"/>
    <col min="9749" max="9983" width="9.140625" customWidth="1"/>
    <col min="9985" max="9985" width="24.7109375" customWidth="1"/>
    <col min="9986" max="9986" width="14.140625" customWidth="1"/>
    <col min="9987" max="9988" width="13.85546875" bestFit="1" customWidth="1"/>
    <col min="9989" max="9989" width="13.85546875" customWidth="1"/>
    <col min="9990" max="9990" width="11.7109375" customWidth="1"/>
    <col min="9991" max="9991" width="12.42578125" customWidth="1"/>
    <col min="9992" max="9992" width="4.7109375" customWidth="1"/>
    <col min="9993" max="9993" width="16.42578125" bestFit="1" customWidth="1"/>
    <col min="9994" max="9994" width="12.7109375" bestFit="1" customWidth="1"/>
    <col min="9995" max="9995" width="14.28515625" bestFit="1" customWidth="1"/>
    <col min="9996" max="9997" width="11.7109375" bestFit="1" customWidth="1"/>
    <col min="9998" max="9998" width="13.42578125" customWidth="1"/>
    <col min="9999" max="9999" width="16.28515625" customWidth="1"/>
    <col min="10000" max="10000" width="17.5703125" customWidth="1"/>
    <col min="10001" max="10003" width="15.28515625" customWidth="1"/>
    <col min="10004" max="10004" width="17.7109375" customWidth="1"/>
    <col min="10005" max="10239" width="9.140625" customWidth="1"/>
    <col min="10241" max="10241" width="24.7109375" customWidth="1"/>
    <col min="10242" max="10242" width="14.140625" customWidth="1"/>
    <col min="10243" max="10244" width="13.85546875" bestFit="1" customWidth="1"/>
    <col min="10245" max="10245" width="13.85546875" customWidth="1"/>
    <col min="10246" max="10246" width="11.7109375" customWidth="1"/>
    <col min="10247" max="10247" width="12.42578125" customWidth="1"/>
    <col min="10248" max="10248" width="4.7109375" customWidth="1"/>
    <col min="10249" max="10249" width="16.42578125" bestFit="1" customWidth="1"/>
    <col min="10250" max="10250" width="12.7109375" bestFit="1" customWidth="1"/>
    <col min="10251" max="10251" width="14.28515625" bestFit="1" customWidth="1"/>
    <col min="10252" max="10253" width="11.7109375" bestFit="1" customWidth="1"/>
    <col min="10254" max="10254" width="13.42578125" customWidth="1"/>
    <col min="10255" max="10255" width="16.28515625" customWidth="1"/>
    <col min="10256" max="10256" width="17.5703125" customWidth="1"/>
    <col min="10257" max="10259" width="15.28515625" customWidth="1"/>
    <col min="10260" max="10260" width="17.7109375" customWidth="1"/>
    <col min="10261" max="10495" width="9.140625" customWidth="1"/>
    <col min="10497" max="10497" width="24.7109375" customWidth="1"/>
    <col min="10498" max="10498" width="14.140625" customWidth="1"/>
    <col min="10499" max="10500" width="13.85546875" bestFit="1" customWidth="1"/>
    <col min="10501" max="10501" width="13.85546875" customWidth="1"/>
    <col min="10502" max="10502" width="11.7109375" customWidth="1"/>
    <col min="10503" max="10503" width="12.42578125" customWidth="1"/>
    <col min="10504" max="10504" width="4.7109375" customWidth="1"/>
    <col min="10505" max="10505" width="16.42578125" bestFit="1" customWidth="1"/>
    <col min="10506" max="10506" width="12.7109375" bestFit="1" customWidth="1"/>
    <col min="10507" max="10507" width="14.28515625" bestFit="1" customWidth="1"/>
    <col min="10508" max="10509" width="11.7109375" bestFit="1" customWidth="1"/>
    <col min="10510" max="10510" width="13.42578125" customWidth="1"/>
    <col min="10511" max="10511" width="16.28515625" customWidth="1"/>
    <col min="10512" max="10512" width="17.5703125" customWidth="1"/>
    <col min="10513" max="10515" width="15.28515625" customWidth="1"/>
    <col min="10516" max="10516" width="17.7109375" customWidth="1"/>
    <col min="10517" max="10751" width="9.140625" customWidth="1"/>
    <col min="10753" max="10753" width="24.7109375" customWidth="1"/>
    <col min="10754" max="10754" width="14.140625" customWidth="1"/>
    <col min="10755" max="10756" width="13.85546875" bestFit="1" customWidth="1"/>
    <col min="10757" max="10757" width="13.85546875" customWidth="1"/>
    <col min="10758" max="10758" width="11.7109375" customWidth="1"/>
    <col min="10759" max="10759" width="12.42578125" customWidth="1"/>
    <col min="10760" max="10760" width="4.7109375" customWidth="1"/>
    <col min="10761" max="10761" width="16.42578125" bestFit="1" customWidth="1"/>
    <col min="10762" max="10762" width="12.7109375" bestFit="1" customWidth="1"/>
    <col min="10763" max="10763" width="14.28515625" bestFit="1" customWidth="1"/>
    <col min="10764" max="10765" width="11.7109375" bestFit="1" customWidth="1"/>
    <col min="10766" max="10766" width="13.42578125" customWidth="1"/>
    <col min="10767" max="10767" width="16.28515625" customWidth="1"/>
    <col min="10768" max="10768" width="17.5703125" customWidth="1"/>
    <col min="10769" max="10771" width="15.28515625" customWidth="1"/>
    <col min="10772" max="10772" width="17.7109375" customWidth="1"/>
    <col min="10773" max="11007" width="9.140625" customWidth="1"/>
    <col min="11009" max="11009" width="24.7109375" customWidth="1"/>
    <col min="11010" max="11010" width="14.140625" customWidth="1"/>
    <col min="11011" max="11012" width="13.85546875" bestFit="1" customWidth="1"/>
    <col min="11013" max="11013" width="13.85546875" customWidth="1"/>
    <col min="11014" max="11014" width="11.7109375" customWidth="1"/>
    <col min="11015" max="11015" width="12.42578125" customWidth="1"/>
    <col min="11016" max="11016" width="4.7109375" customWidth="1"/>
    <col min="11017" max="11017" width="16.42578125" bestFit="1" customWidth="1"/>
    <col min="11018" max="11018" width="12.7109375" bestFit="1" customWidth="1"/>
    <col min="11019" max="11019" width="14.28515625" bestFit="1" customWidth="1"/>
    <col min="11020" max="11021" width="11.7109375" bestFit="1" customWidth="1"/>
    <col min="11022" max="11022" width="13.42578125" customWidth="1"/>
    <col min="11023" max="11023" width="16.28515625" customWidth="1"/>
    <col min="11024" max="11024" width="17.5703125" customWidth="1"/>
    <col min="11025" max="11027" width="15.28515625" customWidth="1"/>
    <col min="11028" max="11028" width="17.7109375" customWidth="1"/>
    <col min="11029" max="11263" width="9.140625" customWidth="1"/>
    <col min="11265" max="11265" width="24.7109375" customWidth="1"/>
    <col min="11266" max="11266" width="14.140625" customWidth="1"/>
    <col min="11267" max="11268" width="13.85546875" bestFit="1" customWidth="1"/>
    <col min="11269" max="11269" width="13.85546875" customWidth="1"/>
    <col min="11270" max="11270" width="11.7109375" customWidth="1"/>
    <col min="11271" max="11271" width="12.42578125" customWidth="1"/>
    <col min="11272" max="11272" width="4.7109375" customWidth="1"/>
    <col min="11273" max="11273" width="16.42578125" bestFit="1" customWidth="1"/>
    <col min="11274" max="11274" width="12.7109375" bestFit="1" customWidth="1"/>
    <col min="11275" max="11275" width="14.28515625" bestFit="1" customWidth="1"/>
    <col min="11276" max="11277" width="11.7109375" bestFit="1" customWidth="1"/>
    <col min="11278" max="11278" width="13.42578125" customWidth="1"/>
    <col min="11279" max="11279" width="16.28515625" customWidth="1"/>
    <col min="11280" max="11280" width="17.5703125" customWidth="1"/>
    <col min="11281" max="11283" width="15.28515625" customWidth="1"/>
    <col min="11284" max="11284" width="17.7109375" customWidth="1"/>
    <col min="11285" max="11519" width="9.140625" customWidth="1"/>
    <col min="11521" max="11521" width="24.7109375" customWidth="1"/>
    <col min="11522" max="11522" width="14.140625" customWidth="1"/>
    <col min="11523" max="11524" width="13.85546875" bestFit="1" customWidth="1"/>
    <col min="11525" max="11525" width="13.85546875" customWidth="1"/>
    <col min="11526" max="11526" width="11.7109375" customWidth="1"/>
    <col min="11527" max="11527" width="12.42578125" customWidth="1"/>
    <col min="11528" max="11528" width="4.7109375" customWidth="1"/>
    <col min="11529" max="11529" width="16.42578125" bestFit="1" customWidth="1"/>
    <col min="11530" max="11530" width="12.7109375" bestFit="1" customWidth="1"/>
    <col min="11531" max="11531" width="14.28515625" bestFit="1" customWidth="1"/>
    <col min="11532" max="11533" width="11.7109375" bestFit="1" customWidth="1"/>
    <col min="11534" max="11534" width="13.42578125" customWidth="1"/>
    <col min="11535" max="11535" width="16.28515625" customWidth="1"/>
    <col min="11536" max="11536" width="17.5703125" customWidth="1"/>
    <col min="11537" max="11539" width="15.28515625" customWidth="1"/>
    <col min="11540" max="11540" width="17.7109375" customWidth="1"/>
    <col min="11541" max="11775" width="9.140625" customWidth="1"/>
    <col min="11777" max="11777" width="24.7109375" customWidth="1"/>
    <col min="11778" max="11778" width="14.140625" customWidth="1"/>
    <col min="11779" max="11780" width="13.85546875" bestFit="1" customWidth="1"/>
    <col min="11781" max="11781" width="13.85546875" customWidth="1"/>
    <col min="11782" max="11782" width="11.7109375" customWidth="1"/>
    <col min="11783" max="11783" width="12.42578125" customWidth="1"/>
    <col min="11784" max="11784" width="4.7109375" customWidth="1"/>
    <col min="11785" max="11785" width="16.42578125" bestFit="1" customWidth="1"/>
    <col min="11786" max="11786" width="12.7109375" bestFit="1" customWidth="1"/>
    <col min="11787" max="11787" width="14.28515625" bestFit="1" customWidth="1"/>
    <col min="11788" max="11789" width="11.7109375" bestFit="1" customWidth="1"/>
    <col min="11790" max="11790" width="13.42578125" customWidth="1"/>
    <col min="11791" max="11791" width="16.28515625" customWidth="1"/>
    <col min="11792" max="11792" width="17.5703125" customWidth="1"/>
    <col min="11793" max="11795" width="15.28515625" customWidth="1"/>
    <col min="11796" max="11796" width="17.7109375" customWidth="1"/>
    <col min="11797" max="12031" width="9.140625" customWidth="1"/>
    <col min="12033" max="12033" width="24.7109375" customWidth="1"/>
    <col min="12034" max="12034" width="14.140625" customWidth="1"/>
    <col min="12035" max="12036" width="13.85546875" bestFit="1" customWidth="1"/>
    <col min="12037" max="12037" width="13.85546875" customWidth="1"/>
    <col min="12038" max="12038" width="11.7109375" customWidth="1"/>
    <col min="12039" max="12039" width="12.42578125" customWidth="1"/>
    <col min="12040" max="12040" width="4.7109375" customWidth="1"/>
    <col min="12041" max="12041" width="16.42578125" bestFit="1" customWidth="1"/>
    <col min="12042" max="12042" width="12.7109375" bestFit="1" customWidth="1"/>
    <col min="12043" max="12043" width="14.28515625" bestFit="1" customWidth="1"/>
    <col min="12044" max="12045" width="11.7109375" bestFit="1" customWidth="1"/>
    <col min="12046" max="12046" width="13.42578125" customWidth="1"/>
    <col min="12047" max="12047" width="16.28515625" customWidth="1"/>
    <col min="12048" max="12048" width="17.5703125" customWidth="1"/>
    <col min="12049" max="12051" width="15.28515625" customWidth="1"/>
    <col min="12052" max="12052" width="17.7109375" customWidth="1"/>
    <col min="12053" max="12287" width="9.140625" customWidth="1"/>
    <col min="12289" max="12289" width="24.7109375" customWidth="1"/>
    <col min="12290" max="12290" width="14.140625" customWidth="1"/>
    <col min="12291" max="12292" width="13.85546875" bestFit="1" customWidth="1"/>
    <col min="12293" max="12293" width="13.85546875" customWidth="1"/>
    <col min="12294" max="12294" width="11.7109375" customWidth="1"/>
    <col min="12295" max="12295" width="12.42578125" customWidth="1"/>
    <col min="12296" max="12296" width="4.7109375" customWidth="1"/>
    <col min="12297" max="12297" width="16.42578125" bestFit="1" customWidth="1"/>
    <col min="12298" max="12298" width="12.7109375" bestFit="1" customWidth="1"/>
    <col min="12299" max="12299" width="14.28515625" bestFit="1" customWidth="1"/>
    <col min="12300" max="12301" width="11.7109375" bestFit="1" customWidth="1"/>
    <col min="12302" max="12302" width="13.42578125" customWidth="1"/>
    <col min="12303" max="12303" width="16.28515625" customWidth="1"/>
    <col min="12304" max="12304" width="17.5703125" customWidth="1"/>
    <col min="12305" max="12307" width="15.28515625" customWidth="1"/>
    <col min="12308" max="12308" width="17.7109375" customWidth="1"/>
    <col min="12309" max="12543" width="9.140625" customWidth="1"/>
    <col min="12545" max="12545" width="24.7109375" customWidth="1"/>
    <col min="12546" max="12546" width="14.140625" customWidth="1"/>
    <col min="12547" max="12548" width="13.85546875" bestFit="1" customWidth="1"/>
    <col min="12549" max="12549" width="13.85546875" customWidth="1"/>
    <col min="12550" max="12550" width="11.7109375" customWidth="1"/>
    <col min="12551" max="12551" width="12.42578125" customWidth="1"/>
    <col min="12552" max="12552" width="4.7109375" customWidth="1"/>
    <col min="12553" max="12553" width="16.42578125" bestFit="1" customWidth="1"/>
    <col min="12554" max="12554" width="12.7109375" bestFit="1" customWidth="1"/>
    <col min="12555" max="12555" width="14.28515625" bestFit="1" customWidth="1"/>
    <col min="12556" max="12557" width="11.7109375" bestFit="1" customWidth="1"/>
    <col min="12558" max="12558" width="13.42578125" customWidth="1"/>
    <col min="12559" max="12559" width="16.28515625" customWidth="1"/>
    <col min="12560" max="12560" width="17.5703125" customWidth="1"/>
    <col min="12561" max="12563" width="15.28515625" customWidth="1"/>
    <col min="12564" max="12564" width="17.7109375" customWidth="1"/>
    <col min="12565" max="12799" width="9.140625" customWidth="1"/>
    <col min="12801" max="12801" width="24.7109375" customWidth="1"/>
    <col min="12802" max="12802" width="14.140625" customWidth="1"/>
    <col min="12803" max="12804" width="13.85546875" bestFit="1" customWidth="1"/>
    <col min="12805" max="12805" width="13.85546875" customWidth="1"/>
    <col min="12806" max="12806" width="11.7109375" customWidth="1"/>
    <col min="12807" max="12807" width="12.42578125" customWidth="1"/>
    <col min="12808" max="12808" width="4.7109375" customWidth="1"/>
    <col min="12809" max="12809" width="16.42578125" bestFit="1" customWidth="1"/>
    <col min="12810" max="12810" width="12.7109375" bestFit="1" customWidth="1"/>
    <col min="12811" max="12811" width="14.28515625" bestFit="1" customWidth="1"/>
    <col min="12812" max="12813" width="11.7109375" bestFit="1" customWidth="1"/>
    <col min="12814" max="12814" width="13.42578125" customWidth="1"/>
    <col min="12815" max="12815" width="16.28515625" customWidth="1"/>
    <col min="12816" max="12816" width="17.5703125" customWidth="1"/>
    <col min="12817" max="12819" width="15.28515625" customWidth="1"/>
    <col min="12820" max="12820" width="17.7109375" customWidth="1"/>
    <col min="12821" max="13055" width="9.140625" customWidth="1"/>
    <col min="13057" max="13057" width="24.7109375" customWidth="1"/>
    <col min="13058" max="13058" width="14.140625" customWidth="1"/>
    <col min="13059" max="13060" width="13.85546875" bestFit="1" customWidth="1"/>
    <col min="13061" max="13061" width="13.85546875" customWidth="1"/>
    <col min="13062" max="13062" width="11.7109375" customWidth="1"/>
    <col min="13063" max="13063" width="12.42578125" customWidth="1"/>
    <col min="13064" max="13064" width="4.7109375" customWidth="1"/>
    <col min="13065" max="13065" width="16.42578125" bestFit="1" customWidth="1"/>
    <col min="13066" max="13066" width="12.7109375" bestFit="1" customWidth="1"/>
    <col min="13067" max="13067" width="14.28515625" bestFit="1" customWidth="1"/>
    <col min="13068" max="13069" width="11.7109375" bestFit="1" customWidth="1"/>
    <col min="13070" max="13070" width="13.42578125" customWidth="1"/>
    <col min="13071" max="13071" width="16.28515625" customWidth="1"/>
    <col min="13072" max="13072" width="17.5703125" customWidth="1"/>
    <col min="13073" max="13075" width="15.28515625" customWidth="1"/>
    <col min="13076" max="13076" width="17.7109375" customWidth="1"/>
    <col min="13077" max="13311" width="9.140625" customWidth="1"/>
    <col min="13313" max="13313" width="24.7109375" customWidth="1"/>
    <col min="13314" max="13314" width="14.140625" customWidth="1"/>
    <col min="13315" max="13316" width="13.85546875" bestFit="1" customWidth="1"/>
    <col min="13317" max="13317" width="13.85546875" customWidth="1"/>
    <col min="13318" max="13318" width="11.7109375" customWidth="1"/>
    <col min="13319" max="13319" width="12.42578125" customWidth="1"/>
    <col min="13320" max="13320" width="4.7109375" customWidth="1"/>
    <col min="13321" max="13321" width="16.42578125" bestFit="1" customWidth="1"/>
    <col min="13322" max="13322" width="12.7109375" bestFit="1" customWidth="1"/>
    <col min="13323" max="13323" width="14.28515625" bestFit="1" customWidth="1"/>
    <col min="13324" max="13325" width="11.7109375" bestFit="1" customWidth="1"/>
    <col min="13326" max="13326" width="13.42578125" customWidth="1"/>
    <col min="13327" max="13327" width="16.28515625" customWidth="1"/>
    <col min="13328" max="13328" width="17.5703125" customWidth="1"/>
    <col min="13329" max="13331" width="15.28515625" customWidth="1"/>
    <col min="13332" max="13332" width="17.7109375" customWidth="1"/>
    <col min="13333" max="13567" width="9.140625" customWidth="1"/>
    <col min="13569" max="13569" width="24.7109375" customWidth="1"/>
    <col min="13570" max="13570" width="14.140625" customWidth="1"/>
    <col min="13571" max="13572" width="13.85546875" bestFit="1" customWidth="1"/>
    <col min="13573" max="13573" width="13.85546875" customWidth="1"/>
    <col min="13574" max="13574" width="11.7109375" customWidth="1"/>
    <col min="13575" max="13575" width="12.42578125" customWidth="1"/>
    <col min="13576" max="13576" width="4.7109375" customWidth="1"/>
    <col min="13577" max="13577" width="16.42578125" bestFit="1" customWidth="1"/>
    <col min="13578" max="13578" width="12.7109375" bestFit="1" customWidth="1"/>
    <col min="13579" max="13579" width="14.28515625" bestFit="1" customWidth="1"/>
    <col min="13580" max="13581" width="11.7109375" bestFit="1" customWidth="1"/>
    <col min="13582" max="13582" width="13.42578125" customWidth="1"/>
    <col min="13583" max="13583" width="16.28515625" customWidth="1"/>
    <col min="13584" max="13584" width="17.5703125" customWidth="1"/>
    <col min="13585" max="13587" width="15.28515625" customWidth="1"/>
    <col min="13588" max="13588" width="17.7109375" customWidth="1"/>
    <col min="13589" max="13823" width="9.140625" customWidth="1"/>
    <col min="13825" max="13825" width="24.7109375" customWidth="1"/>
    <col min="13826" max="13826" width="14.140625" customWidth="1"/>
    <col min="13827" max="13828" width="13.85546875" bestFit="1" customWidth="1"/>
    <col min="13829" max="13829" width="13.85546875" customWidth="1"/>
    <col min="13830" max="13830" width="11.7109375" customWidth="1"/>
    <col min="13831" max="13831" width="12.42578125" customWidth="1"/>
    <col min="13832" max="13832" width="4.7109375" customWidth="1"/>
    <col min="13833" max="13833" width="16.42578125" bestFit="1" customWidth="1"/>
    <col min="13834" max="13834" width="12.7109375" bestFit="1" customWidth="1"/>
    <col min="13835" max="13835" width="14.28515625" bestFit="1" customWidth="1"/>
    <col min="13836" max="13837" width="11.7109375" bestFit="1" customWidth="1"/>
    <col min="13838" max="13838" width="13.42578125" customWidth="1"/>
    <col min="13839" max="13839" width="16.28515625" customWidth="1"/>
    <col min="13840" max="13840" width="17.5703125" customWidth="1"/>
    <col min="13841" max="13843" width="15.28515625" customWidth="1"/>
    <col min="13844" max="13844" width="17.7109375" customWidth="1"/>
    <col min="13845" max="14079" width="9.140625" customWidth="1"/>
    <col min="14081" max="14081" width="24.7109375" customWidth="1"/>
    <col min="14082" max="14082" width="14.140625" customWidth="1"/>
    <col min="14083" max="14084" width="13.85546875" bestFit="1" customWidth="1"/>
    <col min="14085" max="14085" width="13.85546875" customWidth="1"/>
    <col min="14086" max="14086" width="11.7109375" customWidth="1"/>
    <col min="14087" max="14087" width="12.42578125" customWidth="1"/>
    <col min="14088" max="14088" width="4.7109375" customWidth="1"/>
    <col min="14089" max="14089" width="16.42578125" bestFit="1" customWidth="1"/>
    <col min="14090" max="14090" width="12.7109375" bestFit="1" customWidth="1"/>
    <col min="14091" max="14091" width="14.28515625" bestFit="1" customWidth="1"/>
    <col min="14092" max="14093" width="11.7109375" bestFit="1" customWidth="1"/>
    <col min="14094" max="14094" width="13.42578125" customWidth="1"/>
    <col min="14095" max="14095" width="16.28515625" customWidth="1"/>
    <col min="14096" max="14096" width="17.5703125" customWidth="1"/>
    <col min="14097" max="14099" width="15.28515625" customWidth="1"/>
    <col min="14100" max="14100" width="17.7109375" customWidth="1"/>
    <col min="14101" max="14335" width="9.140625" customWidth="1"/>
    <col min="14337" max="14337" width="24.7109375" customWidth="1"/>
    <col min="14338" max="14338" width="14.140625" customWidth="1"/>
    <col min="14339" max="14340" width="13.85546875" bestFit="1" customWidth="1"/>
    <col min="14341" max="14341" width="13.85546875" customWidth="1"/>
    <col min="14342" max="14342" width="11.7109375" customWidth="1"/>
    <col min="14343" max="14343" width="12.42578125" customWidth="1"/>
    <col min="14344" max="14344" width="4.7109375" customWidth="1"/>
    <col min="14345" max="14345" width="16.42578125" bestFit="1" customWidth="1"/>
    <col min="14346" max="14346" width="12.7109375" bestFit="1" customWidth="1"/>
    <col min="14347" max="14347" width="14.28515625" bestFit="1" customWidth="1"/>
    <col min="14348" max="14349" width="11.7109375" bestFit="1" customWidth="1"/>
    <col min="14350" max="14350" width="13.42578125" customWidth="1"/>
    <col min="14351" max="14351" width="16.28515625" customWidth="1"/>
    <col min="14352" max="14352" width="17.5703125" customWidth="1"/>
    <col min="14353" max="14355" width="15.28515625" customWidth="1"/>
    <col min="14356" max="14356" width="17.7109375" customWidth="1"/>
    <col min="14357" max="14591" width="9.140625" customWidth="1"/>
    <col min="14593" max="14593" width="24.7109375" customWidth="1"/>
    <col min="14594" max="14594" width="14.140625" customWidth="1"/>
    <col min="14595" max="14596" width="13.85546875" bestFit="1" customWidth="1"/>
    <col min="14597" max="14597" width="13.85546875" customWidth="1"/>
    <col min="14598" max="14598" width="11.7109375" customWidth="1"/>
    <col min="14599" max="14599" width="12.42578125" customWidth="1"/>
    <col min="14600" max="14600" width="4.7109375" customWidth="1"/>
    <col min="14601" max="14601" width="16.42578125" bestFit="1" customWidth="1"/>
    <col min="14602" max="14602" width="12.7109375" bestFit="1" customWidth="1"/>
    <col min="14603" max="14603" width="14.28515625" bestFit="1" customWidth="1"/>
    <col min="14604" max="14605" width="11.7109375" bestFit="1" customWidth="1"/>
    <col min="14606" max="14606" width="13.42578125" customWidth="1"/>
    <col min="14607" max="14607" width="16.28515625" customWidth="1"/>
    <col min="14608" max="14608" width="17.5703125" customWidth="1"/>
    <col min="14609" max="14611" width="15.28515625" customWidth="1"/>
    <col min="14612" max="14612" width="17.7109375" customWidth="1"/>
    <col min="14613" max="14847" width="9.140625" customWidth="1"/>
    <col min="14849" max="14849" width="24.7109375" customWidth="1"/>
    <col min="14850" max="14850" width="14.140625" customWidth="1"/>
    <col min="14851" max="14852" width="13.85546875" bestFit="1" customWidth="1"/>
    <col min="14853" max="14853" width="13.85546875" customWidth="1"/>
    <col min="14854" max="14854" width="11.7109375" customWidth="1"/>
    <col min="14855" max="14855" width="12.42578125" customWidth="1"/>
    <col min="14856" max="14856" width="4.7109375" customWidth="1"/>
    <col min="14857" max="14857" width="16.42578125" bestFit="1" customWidth="1"/>
    <col min="14858" max="14858" width="12.7109375" bestFit="1" customWidth="1"/>
    <col min="14859" max="14859" width="14.28515625" bestFit="1" customWidth="1"/>
    <col min="14860" max="14861" width="11.7109375" bestFit="1" customWidth="1"/>
    <col min="14862" max="14862" width="13.42578125" customWidth="1"/>
    <col min="14863" max="14863" width="16.28515625" customWidth="1"/>
    <col min="14864" max="14864" width="17.5703125" customWidth="1"/>
    <col min="14865" max="14867" width="15.28515625" customWidth="1"/>
    <col min="14868" max="14868" width="17.7109375" customWidth="1"/>
    <col min="14869" max="15103" width="9.140625" customWidth="1"/>
    <col min="15105" max="15105" width="24.7109375" customWidth="1"/>
    <col min="15106" max="15106" width="14.140625" customWidth="1"/>
    <col min="15107" max="15108" width="13.85546875" bestFit="1" customWidth="1"/>
    <col min="15109" max="15109" width="13.85546875" customWidth="1"/>
    <col min="15110" max="15110" width="11.7109375" customWidth="1"/>
    <col min="15111" max="15111" width="12.42578125" customWidth="1"/>
    <col min="15112" max="15112" width="4.7109375" customWidth="1"/>
    <col min="15113" max="15113" width="16.42578125" bestFit="1" customWidth="1"/>
    <col min="15114" max="15114" width="12.7109375" bestFit="1" customWidth="1"/>
    <col min="15115" max="15115" width="14.28515625" bestFit="1" customWidth="1"/>
    <col min="15116" max="15117" width="11.7109375" bestFit="1" customWidth="1"/>
    <col min="15118" max="15118" width="13.42578125" customWidth="1"/>
    <col min="15119" max="15119" width="16.28515625" customWidth="1"/>
    <col min="15120" max="15120" width="17.5703125" customWidth="1"/>
    <col min="15121" max="15123" width="15.28515625" customWidth="1"/>
    <col min="15124" max="15124" width="17.7109375" customWidth="1"/>
    <col min="15125" max="15359" width="9.140625" customWidth="1"/>
    <col min="15361" max="15361" width="24.7109375" customWidth="1"/>
    <col min="15362" max="15362" width="14.140625" customWidth="1"/>
    <col min="15363" max="15364" width="13.85546875" bestFit="1" customWidth="1"/>
    <col min="15365" max="15365" width="13.85546875" customWidth="1"/>
    <col min="15366" max="15366" width="11.7109375" customWidth="1"/>
    <col min="15367" max="15367" width="12.42578125" customWidth="1"/>
    <col min="15368" max="15368" width="4.7109375" customWidth="1"/>
    <col min="15369" max="15369" width="16.42578125" bestFit="1" customWidth="1"/>
    <col min="15370" max="15370" width="12.7109375" bestFit="1" customWidth="1"/>
    <col min="15371" max="15371" width="14.28515625" bestFit="1" customWidth="1"/>
    <col min="15372" max="15373" width="11.7109375" bestFit="1" customWidth="1"/>
    <col min="15374" max="15374" width="13.42578125" customWidth="1"/>
    <col min="15375" max="15375" width="16.28515625" customWidth="1"/>
    <col min="15376" max="15376" width="17.5703125" customWidth="1"/>
    <col min="15377" max="15379" width="15.28515625" customWidth="1"/>
    <col min="15380" max="15380" width="17.7109375" customWidth="1"/>
    <col min="15381" max="15615" width="9.140625" customWidth="1"/>
    <col min="15617" max="15617" width="24.7109375" customWidth="1"/>
    <col min="15618" max="15618" width="14.140625" customWidth="1"/>
    <col min="15619" max="15620" width="13.85546875" bestFit="1" customWidth="1"/>
    <col min="15621" max="15621" width="13.85546875" customWidth="1"/>
    <col min="15622" max="15622" width="11.7109375" customWidth="1"/>
    <col min="15623" max="15623" width="12.42578125" customWidth="1"/>
    <col min="15624" max="15624" width="4.7109375" customWidth="1"/>
    <col min="15625" max="15625" width="16.42578125" bestFit="1" customWidth="1"/>
    <col min="15626" max="15626" width="12.7109375" bestFit="1" customWidth="1"/>
    <col min="15627" max="15627" width="14.28515625" bestFit="1" customWidth="1"/>
    <col min="15628" max="15629" width="11.7109375" bestFit="1" customWidth="1"/>
    <col min="15630" max="15630" width="13.42578125" customWidth="1"/>
    <col min="15631" max="15631" width="16.28515625" customWidth="1"/>
    <col min="15632" max="15632" width="17.5703125" customWidth="1"/>
    <col min="15633" max="15635" width="15.28515625" customWidth="1"/>
    <col min="15636" max="15636" width="17.7109375" customWidth="1"/>
    <col min="15637" max="15871" width="9.140625" customWidth="1"/>
    <col min="15873" max="15873" width="24.7109375" customWidth="1"/>
    <col min="15874" max="15874" width="14.140625" customWidth="1"/>
    <col min="15875" max="15876" width="13.85546875" bestFit="1" customWidth="1"/>
    <col min="15877" max="15877" width="13.85546875" customWidth="1"/>
    <col min="15878" max="15878" width="11.7109375" customWidth="1"/>
    <col min="15879" max="15879" width="12.42578125" customWidth="1"/>
    <col min="15880" max="15880" width="4.7109375" customWidth="1"/>
    <col min="15881" max="15881" width="16.42578125" bestFit="1" customWidth="1"/>
    <col min="15882" max="15882" width="12.7109375" bestFit="1" customWidth="1"/>
    <col min="15883" max="15883" width="14.28515625" bestFit="1" customWidth="1"/>
    <col min="15884" max="15885" width="11.7109375" bestFit="1" customWidth="1"/>
    <col min="15886" max="15886" width="13.42578125" customWidth="1"/>
    <col min="15887" max="15887" width="16.28515625" customWidth="1"/>
    <col min="15888" max="15888" width="17.5703125" customWidth="1"/>
    <col min="15889" max="15891" width="15.28515625" customWidth="1"/>
    <col min="15892" max="15892" width="17.7109375" customWidth="1"/>
    <col min="15893" max="16127" width="9.140625" customWidth="1"/>
    <col min="16129" max="16129" width="24.7109375" customWidth="1"/>
    <col min="16130" max="16130" width="14.140625" customWidth="1"/>
    <col min="16131" max="16132" width="13.85546875" bestFit="1" customWidth="1"/>
    <col min="16133" max="16133" width="13.85546875" customWidth="1"/>
    <col min="16134" max="16134" width="11.7109375" customWidth="1"/>
    <col min="16135" max="16135" width="12.42578125" customWidth="1"/>
    <col min="16136" max="16136" width="4.7109375" customWidth="1"/>
    <col min="16137" max="16137" width="16.42578125" bestFit="1" customWidth="1"/>
    <col min="16138" max="16138" width="12.7109375" bestFit="1" customWidth="1"/>
    <col min="16139" max="16139" width="14.28515625" bestFit="1" customWidth="1"/>
    <col min="16140" max="16141" width="11.7109375" bestFit="1" customWidth="1"/>
    <col min="16142" max="16142" width="13.42578125" customWidth="1"/>
    <col min="16143" max="16143" width="16.28515625" customWidth="1"/>
    <col min="16144" max="16144" width="17.5703125" customWidth="1"/>
    <col min="16145" max="16147" width="15.28515625" customWidth="1"/>
    <col min="16148" max="16148" width="17.7109375" customWidth="1"/>
    <col min="16149" max="16383" width="9.140625" customWidth="1"/>
  </cols>
  <sheetData>
    <row r="2" spans="1:11" x14ac:dyDescent="0.2">
      <c r="A2" s="1"/>
      <c r="B2" s="2"/>
      <c r="C2" s="69" t="s">
        <v>0</v>
      </c>
      <c r="D2" s="69"/>
      <c r="E2" s="69"/>
      <c r="F2" s="69"/>
    </row>
    <row r="3" spans="1:11" x14ac:dyDescent="0.2">
      <c r="B3" s="5"/>
      <c r="C3" s="6" t="s">
        <v>1</v>
      </c>
    </row>
    <row r="4" spans="1:11" x14ac:dyDescent="0.2">
      <c r="A4" t="s">
        <v>2</v>
      </c>
      <c r="E4" s="7">
        <v>83935000</v>
      </c>
      <c r="F4" s="8"/>
    </row>
    <row r="5" spans="1:11" x14ac:dyDescent="0.2">
      <c r="A5" t="s">
        <v>3</v>
      </c>
      <c r="E5" s="9">
        <f>E6+E7</f>
        <v>7.4200000000000002E-2</v>
      </c>
      <c r="G5" s="10"/>
      <c r="I5" s="11"/>
    </row>
    <row r="6" spans="1:11" x14ac:dyDescent="0.2">
      <c r="B6" s="5" t="s">
        <v>4</v>
      </c>
      <c r="E6" s="12">
        <v>6.0199999999999997E-2</v>
      </c>
      <c r="I6" s="11"/>
    </row>
    <row r="7" spans="1:11" x14ac:dyDescent="0.2">
      <c r="B7" s="3" t="s">
        <v>5</v>
      </c>
      <c r="E7" s="12">
        <v>1.4E-2</v>
      </c>
      <c r="I7" s="11"/>
    </row>
    <row r="8" spans="1:11" x14ac:dyDescent="0.2">
      <c r="A8" s="13" t="s">
        <v>6</v>
      </c>
      <c r="E8" s="14" t="s">
        <v>7</v>
      </c>
      <c r="G8" s="15"/>
    </row>
    <row r="9" spans="1:11" ht="15" x14ac:dyDescent="0.25">
      <c r="A9" t="s">
        <v>8</v>
      </c>
      <c r="E9" s="16" t="s">
        <v>9</v>
      </c>
      <c r="G9" s="15"/>
    </row>
    <row r="10" spans="1:11" ht="15" x14ac:dyDescent="0.25">
      <c r="A10" t="s">
        <v>10</v>
      </c>
      <c r="E10" s="16" t="s">
        <v>11</v>
      </c>
    </row>
    <row r="11" spans="1:11" ht="15" x14ac:dyDescent="0.25">
      <c r="A11" t="s">
        <v>12</v>
      </c>
      <c r="E11" s="17">
        <v>0</v>
      </c>
    </row>
    <row r="12" spans="1:11" x14ac:dyDescent="0.2">
      <c r="E12" s="18" t="s">
        <v>13</v>
      </c>
    </row>
    <row r="13" spans="1:11" x14ac:dyDescent="0.2">
      <c r="A13" s="19" t="s">
        <v>14</v>
      </c>
      <c r="B13" s="20" t="s">
        <v>15</v>
      </c>
      <c r="C13" s="21" t="s">
        <v>16</v>
      </c>
      <c r="D13" s="22" t="s">
        <v>17</v>
      </c>
      <c r="E13" s="22" t="s">
        <v>18</v>
      </c>
      <c r="G13"/>
      <c r="I13" s="4"/>
      <c r="K13"/>
    </row>
    <row r="14" spans="1:11" x14ac:dyDescent="0.2">
      <c r="A14" s="23"/>
      <c r="B14" s="24"/>
      <c r="C14" s="24"/>
      <c r="D14" s="25"/>
      <c r="E14" s="25" t="s">
        <v>19</v>
      </c>
      <c r="G14"/>
      <c r="I14" s="4"/>
      <c r="K14"/>
    </row>
    <row r="15" spans="1:11" ht="13.5" hidden="1" thickBot="1" x14ac:dyDescent="0.25">
      <c r="A15" s="26"/>
      <c r="B15" s="27">
        <f>E4</f>
        <v>83935000</v>
      </c>
      <c r="C15" s="27"/>
      <c r="D15" s="28"/>
      <c r="E15" s="29">
        <f>E5</f>
        <v>7.4200000000000002E-2</v>
      </c>
      <c r="F15" s="30"/>
      <c r="G15"/>
      <c r="I15" s="4"/>
      <c r="K15"/>
    </row>
    <row r="16" spans="1:11" hidden="1" x14ac:dyDescent="0.2">
      <c r="A16" s="31"/>
      <c r="B16" s="32"/>
      <c r="C16" s="32"/>
      <c r="D16" s="32"/>
      <c r="E16" s="33"/>
      <c r="G16"/>
      <c r="I16" s="4"/>
      <c r="K16"/>
    </row>
    <row r="17" spans="1:11" ht="13.5" hidden="1" thickBot="1" x14ac:dyDescent="0.25">
      <c r="A17" s="26"/>
      <c r="B17" s="28"/>
      <c r="C17" s="27"/>
      <c r="D17" s="28"/>
      <c r="E17" s="27"/>
      <c r="F17" s="30"/>
      <c r="G17"/>
      <c r="I17" s="4"/>
      <c r="K17"/>
    </row>
    <row r="18" spans="1:11" hidden="1" x14ac:dyDescent="0.2">
      <c r="A18" s="31"/>
      <c r="B18" s="32">
        <v>0</v>
      </c>
      <c r="C18" s="32"/>
      <c r="D18" s="32"/>
      <c r="E18" s="34">
        <f>E5</f>
        <v>7.4200000000000002E-2</v>
      </c>
      <c r="G18"/>
      <c r="I18" s="4"/>
      <c r="K18"/>
    </row>
    <row r="19" spans="1:11" hidden="1" x14ac:dyDescent="0.2">
      <c r="A19" s="31"/>
      <c r="B19" s="32"/>
      <c r="C19" s="32"/>
      <c r="D19" s="32"/>
      <c r="E19" s="35"/>
      <c r="G19"/>
      <c r="I19" s="4"/>
      <c r="K19"/>
    </row>
    <row r="20" spans="1:11" hidden="1" x14ac:dyDescent="0.2">
      <c r="A20" s="36">
        <v>43831</v>
      </c>
      <c r="B20" s="32"/>
      <c r="D20" s="32">
        <v>0</v>
      </c>
      <c r="E20" s="32"/>
      <c r="G20"/>
      <c r="I20" s="4"/>
      <c r="K20"/>
    </row>
    <row r="21" spans="1:11" hidden="1" x14ac:dyDescent="0.2">
      <c r="A21" s="37">
        <v>43861</v>
      </c>
      <c r="B21" s="32"/>
      <c r="C21" s="32"/>
      <c r="D21" s="32"/>
      <c r="E21" s="32">
        <f>D20*E$18*31/36000</f>
        <v>0</v>
      </c>
      <c r="G21"/>
      <c r="I21" s="4"/>
      <c r="K21"/>
    </row>
    <row r="22" spans="1:11" hidden="1" x14ac:dyDescent="0.2">
      <c r="A22" s="36">
        <v>43862</v>
      </c>
      <c r="B22" s="32"/>
      <c r="C22" s="32"/>
      <c r="D22" s="32">
        <f>D20-C22</f>
        <v>0</v>
      </c>
      <c r="E22" s="32"/>
      <c r="G22"/>
      <c r="I22" s="4"/>
      <c r="K22"/>
    </row>
    <row r="23" spans="1:11" hidden="1" x14ac:dyDescent="0.2">
      <c r="A23" s="37">
        <v>43890</v>
      </c>
      <c r="B23" s="32"/>
      <c r="C23" s="32"/>
      <c r="D23" s="32"/>
      <c r="E23" s="32">
        <f>D22*E$18*29/36000</f>
        <v>0</v>
      </c>
      <c r="G23"/>
      <c r="I23" s="4"/>
      <c r="K23"/>
    </row>
    <row r="24" spans="1:11" hidden="1" x14ac:dyDescent="0.2">
      <c r="A24" s="36">
        <v>43891</v>
      </c>
      <c r="B24" s="32"/>
      <c r="C24" s="32"/>
      <c r="D24" s="32">
        <f>D22-C24</f>
        <v>0</v>
      </c>
      <c r="E24" s="32"/>
      <c r="G24"/>
      <c r="I24" s="4"/>
      <c r="K24"/>
    </row>
    <row r="25" spans="1:11" hidden="1" x14ac:dyDescent="0.2">
      <c r="A25" s="37">
        <v>43921</v>
      </c>
      <c r="B25" s="32"/>
      <c r="C25" s="32"/>
      <c r="D25" s="32"/>
      <c r="E25" s="32">
        <f>D24*E$18*31/36000</f>
        <v>0</v>
      </c>
      <c r="G25"/>
      <c r="I25" s="4"/>
      <c r="K25"/>
    </row>
    <row r="26" spans="1:11" hidden="1" x14ac:dyDescent="0.2">
      <c r="A26" s="36">
        <v>43922</v>
      </c>
      <c r="B26" s="32"/>
      <c r="C26" s="32"/>
      <c r="D26" s="32">
        <f>D24+B25</f>
        <v>0</v>
      </c>
      <c r="E26" s="32"/>
      <c r="G26"/>
      <c r="I26" s="4"/>
      <c r="K26"/>
    </row>
    <row r="27" spans="1:11" hidden="1" x14ac:dyDescent="0.2">
      <c r="A27" s="37">
        <v>43951</v>
      </c>
      <c r="B27" s="32"/>
      <c r="C27" s="32"/>
      <c r="D27" s="32"/>
      <c r="E27" s="32">
        <f>D26*E$18*30/36000</f>
        <v>0</v>
      </c>
      <c r="G27"/>
      <c r="I27" s="4"/>
      <c r="K27"/>
    </row>
    <row r="28" spans="1:11" hidden="1" x14ac:dyDescent="0.2">
      <c r="A28" s="37">
        <v>43952</v>
      </c>
      <c r="B28" s="32"/>
      <c r="C28" s="32"/>
      <c r="D28" s="32">
        <f>D26-C28</f>
        <v>0</v>
      </c>
      <c r="E28" s="32"/>
      <c r="G28"/>
      <c r="I28" s="4"/>
      <c r="K28"/>
    </row>
    <row r="29" spans="1:11" hidden="1" x14ac:dyDescent="0.2">
      <c r="A29" s="37">
        <v>43982</v>
      </c>
      <c r="B29" s="32"/>
      <c r="C29" s="32"/>
      <c r="D29" s="32"/>
      <c r="E29" s="32">
        <f>D28*E$18*31/36000</f>
        <v>0</v>
      </c>
      <c r="G29"/>
      <c r="I29" s="4"/>
      <c r="K29"/>
    </row>
    <row r="30" spans="1:11" hidden="1" x14ac:dyDescent="0.2">
      <c r="A30" s="37">
        <v>43983</v>
      </c>
      <c r="B30" s="32"/>
      <c r="C30" s="32"/>
      <c r="D30" s="32">
        <v>0</v>
      </c>
      <c r="E30" s="32"/>
      <c r="G30"/>
      <c r="I30" s="4"/>
      <c r="K30"/>
    </row>
    <row r="31" spans="1:11" hidden="1" x14ac:dyDescent="0.2">
      <c r="A31" s="37">
        <v>44012</v>
      </c>
      <c r="B31" s="32"/>
      <c r="C31" s="32"/>
      <c r="D31" s="32"/>
      <c r="E31" s="32">
        <f>D30*E$18*30/36000</f>
        <v>0</v>
      </c>
      <c r="G31"/>
      <c r="I31" s="4"/>
      <c r="K31"/>
    </row>
    <row r="32" spans="1:11" hidden="1" x14ac:dyDescent="0.2">
      <c r="A32" s="37">
        <v>44013</v>
      </c>
      <c r="B32" s="32"/>
      <c r="C32" s="32"/>
      <c r="D32" s="32">
        <f>D30-C32</f>
        <v>0</v>
      </c>
      <c r="E32" s="32"/>
      <c r="G32"/>
      <c r="I32" s="4"/>
      <c r="K32"/>
    </row>
    <row r="33" spans="1:11" hidden="1" x14ac:dyDescent="0.2">
      <c r="A33" s="37">
        <v>44043</v>
      </c>
      <c r="B33" s="32"/>
      <c r="C33" s="32"/>
      <c r="D33" s="32"/>
      <c r="E33" s="32">
        <f>D32*E$18*31/36000</f>
        <v>0</v>
      </c>
      <c r="G33"/>
      <c r="I33" s="4"/>
      <c r="K33"/>
    </row>
    <row r="34" spans="1:11" hidden="1" x14ac:dyDescent="0.2">
      <c r="A34" s="37">
        <v>44044</v>
      </c>
      <c r="B34" s="32"/>
      <c r="C34" s="32"/>
      <c r="D34" s="32">
        <v>0</v>
      </c>
      <c r="E34" s="32"/>
      <c r="G34"/>
      <c r="I34" s="4"/>
      <c r="K34"/>
    </row>
    <row r="35" spans="1:11" hidden="1" x14ac:dyDescent="0.2">
      <c r="A35" s="37">
        <v>44074</v>
      </c>
      <c r="B35" s="32"/>
      <c r="C35" s="32"/>
      <c r="D35" s="32"/>
      <c r="E35" s="32">
        <f>D34*E$18*31/360</f>
        <v>0</v>
      </c>
      <c r="G35"/>
      <c r="I35" s="4"/>
      <c r="K35"/>
    </row>
    <row r="36" spans="1:11" hidden="1" x14ac:dyDescent="0.2">
      <c r="A36" s="37">
        <v>44075</v>
      </c>
      <c r="B36" s="32"/>
      <c r="C36" s="32"/>
      <c r="D36" s="32">
        <v>0</v>
      </c>
      <c r="E36" s="32"/>
      <c r="G36"/>
      <c r="I36" s="4"/>
      <c r="K36"/>
    </row>
    <row r="37" spans="1:11" hidden="1" x14ac:dyDescent="0.2">
      <c r="A37" s="37">
        <v>44104</v>
      </c>
      <c r="B37" s="32"/>
      <c r="C37" s="32"/>
      <c r="D37" s="32"/>
      <c r="E37" s="32">
        <f>D36*E$18*30/360</f>
        <v>0</v>
      </c>
      <c r="G37"/>
      <c r="I37" s="4"/>
      <c r="K37"/>
    </row>
    <row r="38" spans="1:11" hidden="1" x14ac:dyDescent="0.2">
      <c r="A38" s="37">
        <v>44105</v>
      </c>
      <c r="B38" s="32"/>
      <c r="C38" s="32"/>
      <c r="D38" s="32">
        <f>D36-C38</f>
        <v>0</v>
      </c>
      <c r="E38" s="32"/>
      <c r="G38"/>
      <c r="I38" s="4"/>
      <c r="K38"/>
    </row>
    <row r="39" spans="1:11" hidden="1" x14ac:dyDescent="0.2">
      <c r="A39" s="37">
        <v>44135</v>
      </c>
      <c r="B39" s="32"/>
      <c r="C39" s="32"/>
      <c r="D39" s="32"/>
      <c r="E39" s="32">
        <f>D38*E$18*31/360</f>
        <v>0</v>
      </c>
      <c r="G39"/>
      <c r="I39" s="4"/>
      <c r="K39"/>
    </row>
    <row r="40" spans="1:11" hidden="1" x14ac:dyDescent="0.2">
      <c r="A40" s="37">
        <v>44136</v>
      </c>
      <c r="B40" s="32"/>
      <c r="C40" s="32"/>
      <c r="D40" s="32">
        <f>D38-C40</f>
        <v>0</v>
      </c>
      <c r="E40" s="32"/>
      <c r="G40"/>
      <c r="I40" s="4"/>
      <c r="K40"/>
    </row>
    <row r="41" spans="1:11" hidden="1" x14ac:dyDescent="0.2">
      <c r="A41" s="37">
        <v>44165</v>
      </c>
      <c r="B41" s="32"/>
      <c r="C41" s="32"/>
      <c r="D41" s="32"/>
      <c r="E41" s="32">
        <f>D40*E$18*30/360</f>
        <v>0</v>
      </c>
      <c r="G41"/>
      <c r="I41" s="4"/>
      <c r="K41"/>
    </row>
    <row r="42" spans="1:11" hidden="1" x14ac:dyDescent="0.2">
      <c r="A42" s="37">
        <v>44166</v>
      </c>
      <c r="B42" s="32"/>
      <c r="C42" s="32"/>
      <c r="D42" s="32">
        <f>D40-C42</f>
        <v>0</v>
      </c>
      <c r="E42" s="32"/>
      <c r="G42"/>
      <c r="I42" s="4"/>
      <c r="K42"/>
    </row>
    <row r="43" spans="1:11" hidden="1" x14ac:dyDescent="0.2">
      <c r="A43" s="38">
        <v>44196</v>
      </c>
      <c r="B43" s="39"/>
      <c r="D43" s="39"/>
      <c r="E43" s="39">
        <f>D42*E$18*31/360</f>
        <v>0</v>
      </c>
      <c r="G43"/>
      <c r="I43" s="4"/>
      <c r="K43"/>
    </row>
    <row r="44" spans="1:11" ht="13.5" hidden="1" thickBot="1" x14ac:dyDescent="0.25">
      <c r="A44" s="26"/>
      <c r="B44" s="28"/>
      <c r="C44" s="27">
        <f>SUM(C43:C43)</f>
        <v>0</v>
      </c>
      <c r="D44" s="28"/>
      <c r="E44" s="27">
        <f>SUM(E21:E43)</f>
        <v>0</v>
      </c>
      <c r="F44" s="30"/>
      <c r="G44"/>
      <c r="I44" s="4"/>
      <c r="K44"/>
    </row>
    <row r="45" spans="1:11" hidden="1" x14ac:dyDescent="0.2">
      <c r="A45" s="31"/>
      <c r="B45" s="32"/>
      <c r="C45" s="32"/>
      <c r="D45" s="32"/>
      <c r="E45" s="34">
        <v>0.05</v>
      </c>
      <c r="G45"/>
      <c r="I45" s="4"/>
      <c r="K45"/>
    </row>
    <row r="46" spans="1:11" hidden="1" x14ac:dyDescent="0.2">
      <c r="A46" s="36">
        <v>44197</v>
      </c>
      <c r="B46" s="32"/>
      <c r="C46" s="32"/>
      <c r="D46" s="32">
        <f>D42-C46</f>
        <v>0</v>
      </c>
      <c r="E46" s="32"/>
      <c r="G46"/>
      <c r="I46" s="4"/>
      <c r="K46"/>
    </row>
    <row r="47" spans="1:11" hidden="1" x14ac:dyDescent="0.2">
      <c r="A47" s="37">
        <v>44227</v>
      </c>
      <c r="B47" s="32"/>
      <c r="C47" s="32"/>
      <c r="D47" s="32"/>
      <c r="E47" s="32">
        <f>D46*E45*31/360</f>
        <v>0</v>
      </c>
      <c r="G47" s="4"/>
      <c r="I47" s="4"/>
      <c r="K47"/>
    </row>
    <row r="48" spans="1:11" hidden="1" x14ac:dyDescent="0.2">
      <c r="A48" s="37">
        <v>44228</v>
      </c>
      <c r="B48" s="32"/>
      <c r="C48" s="32"/>
      <c r="D48" s="32">
        <f>D46-C48</f>
        <v>0</v>
      </c>
      <c r="E48" s="32"/>
      <c r="G48" s="4"/>
      <c r="I48" s="4"/>
      <c r="K48"/>
    </row>
    <row r="49" spans="1:11" hidden="1" x14ac:dyDescent="0.2">
      <c r="A49" s="37">
        <v>44255</v>
      </c>
      <c r="B49" s="32"/>
      <c r="C49" s="32"/>
      <c r="D49" s="32"/>
      <c r="E49" s="32">
        <f>D48*E45*28/360</f>
        <v>0</v>
      </c>
      <c r="G49" s="4"/>
      <c r="I49" s="4"/>
      <c r="K49"/>
    </row>
    <row r="50" spans="1:11" hidden="1" x14ac:dyDescent="0.2">
      <c r="A50" s="37">
        <v>44256</v>
      </c>
      <c r="B50" s="32"/>
      <c r="C50" s="32"/>
      <c r="D50" s="32">
        <v>0</v>
      </c>
      <c r="E50" s="32"/>
      <c r="G50" s="4"/>
      <c r="I50" s="4"/>
      <c r="K50"/>
    </row>
    <row r="51" spans="1:11" hidden="1" x14ac:dyDescent="0.2">
      <c r="A51" s="37">
        <v>44286</v>
      </c>
      <c r="B51" s="32"/>
      <c r="C51" s="32"/>
      <c r="D51" s="32"/>
      <c r="E51" s="32">
        <f>D50*E45*31/360</f>
        <v>0</v>
      </c>
      <c r="G51" s="4"/>
      <c r="I51" s="4"/>
      <c r="K51"/>
    </row>
    <row r="52" spans="1:11" hidden="1" x14ac:dyDescent="0.2">
      <c r="A52" s="37">
        <v>44287</v>
      </c>
      <c r="B52" s="32"/>
      <c r="C52" s="32"/>
      <c r="D52" s="32">
        <f>D50</f>
        <v>0</v>
      </c>
      <c r="E52" s="32"/>
      <c r="G52" s="4"/>
      <c r="I52" s="4"/>
      <c r="K52"/>
    </row>
    <row r="53" spans="1:11" hidden="1" x14ac:dyDescent="0.2">
      <c r="A53" s="37">
        <v>44316</v>
      </c>
      <c r="B53" s="32"/>
      <c r="C53" s="32"/>
      <c r="D53" s="32"/>
      <c r="E53" s="32">
        <f>D52*E45*30/360</f>
        <v>0</v>
      </c>
      <c r="G53" s="4"/>
      <c r="I53" s="4"/>
      <c r="K53"/>
    </row>
    <row r="54" spans="1:11" hidden="1" x14ac:dyDescent="0.2">
      <c r="A54" s="37">
        <v>44317</v>
      </c>
      <c r="B54" s="32"/>
      <c r="C54" s="32"/>
      <c r="D54" s="32"/>
      <c r="E54" s="32"/>
      <c r="G54" s="4"/>
      <c r="I54" s="4"/>
      <c r="K54"/>
    </row>
    <row r="55" spans="1:11" hidden="1" x14ac:dyDescent="0.2">
      <c r="A55" s="37">
        <v>44347</v>
      </c>
      <c r="B55" s="32"/>
      <c r="C55" s="32"/>
      <c r="D55" s="32"/>
      <c r="E55" s="40"/>
      <c r="G55" s="4"/>
      <c r="I55" s="4"/>
      <c r="K55"/>
    </row>
    <row r="56" spans="1:11" hidden="1" x14ac:dyDescent="0.2">
      <c r="A56" s="37">
        <v>44348</v>
      </c>
      <c r="B56" s="32"/>
      <c r="C56" s="32"/>
      <c r="D56" s="32"/>
      <c r="E56" s="40"/>
      <c r="G56" s="4"/>
      <c r="I56" s="4"/>
      <c r="K56"/>
    </row>
    <row r="57" spans="1:11" hidden="1" x14ac:dyDescent="0.2">
      <c r="A57" s="37">
        <v>44377</v>
      </c>
      <c r="B57" s="32"/>
      <c r="C57" s="32"/>
      <c r="D57" s="32"/>
      <c r="E57" s="40"/>
      <c r="G57" s="4"/>
      <c r="I57" s="4"/>
      <c r="K57"/>
    </row>
    <row r="58" spans="1:11" hidden="1" x14ac:dyDescent="0.2">
      <c r="A58" s="37">
        <v>44378</v>
      </c>
      <c r="B58" s="32"/>
      <c r="C58" s="32"/>
      <c r="D58" s="32">
        <f>D56-C56</f>
        <v>0</v>
      </c>
      <c r="E58" s="40"/>
      <c r="G58" s="4"/>
      <c r="I58" s="4"/>
      <c r="K58"/>
    </row>
    <row r="59" spans="1:11" hidden="1" x14ac:dyDescent="0.2">
      <c r="A59" s="37">
        <v>44408</v>
      </c>
      <c r="B59" s="32"/>
      <c r="C59" s="32"/>
      <c r="D59" s="32"/>
      <c r="E59" s="40"/>
      <c r="G59" s="4"/>
      <c r="I59" s="4"/>
      <c r="K59"/>
    </row>
    <row r="60" spans="1:11" hidden="1" x14ac:dyDescent="0.2">
      <c r="A60" s="37">
        <v>44409</v>
      </c>
      <c r="B60" s="32"/>
      <c r="C60" s="32"/>
      <c r="D60" s="32"/>
      <c r="E60" s="40"/>
      <c r="G60" s="4"/>
      <c r="I60" s="4">
        <v>83935000</v>
      </c>
      <c r="K60"/>
    </row>
    <row r="61" spans="1:11" hidden="1" x14ac:dyDescent="0.2">
      <c r="A61" s="37">
        <v>44439</v>
      </c>
      <c r="B61" s="32"/>
      <c r="C61" s="32"/>
      <c r="D61" s="32"/>
      <c r="E61" s="40"/>
      <c r="G61" s="4"/>
      <c r="I61" s="4">
        <v>156</v>
      </c>
      <c r="J61">
        <f>I60/I61</f>
        <v>538044.87179487175</v>
      </c>
      <c r="K61"/>
    </row>
    <row r="62" spans="1:11" hidden="1" x14ac:dyDescent="0.2">
      <c r="A62" s="37">
        <v>44440</v>
      </c>
      <c r="B62" s="32"/>
      <c r="C62" s="32"/>
      <c r="D62" s="32"/>
      <c r="E62" s="40"/>
      <c r="G62" s="4"/>
      <c r="I62" s="4">
        <v>538045</v>
      </c>
      <c r="K62"/>
    </row>
    <row r="63" spans="1:11" hidden="1" x14ac:dyDescent="0.2">
      <c r="A63" s="37">
        <v>44469</v>
      </c>
      <c r="B63" s="32"/>
      <c r="C63" s="32"/>
      <c r="D63" s="32"/>
      <c r="E63" s="40"/>
      <c r="G63" s="4"/>
      <c r="I63" s="4"/>
      <c r="K63"/>
    </row>
    <row r="64" spans="1:11" hidden="1" x14ac:dyDescent="0.2">
      <c r="A64" s="37">
        <v>44470</v>
      </c>
      <c r="B64" s="32"/>
      <c r="C64" s="32"/>
      <c r="D64" s="32"/>
      <c r="E64" s="40"/>
      <c r="G64" s="4"/>
      <c r="I64" s="4"/>
      <c r="K64"/>
    </row>
    <row r="65" spans="1:11" hidden="1" x14ac:dyDescent="0.2">
      <c r="A65" s="37">
        <v>44500</v>
      </c>
      <c r="B65" s="32"/>
      <c r="C65" s="32"/>
      <c r="D65" s="32"/>
      <c r="E65" s="40"/>
      <c r="G65" s="4"/>
      <c r="I65" s="4"/>
      <c r="K65"/>
    </row>
    <row r="66" spans="1:11" hidden="1" x14ac:dyDescent="0.2">
      <c r="A66" s="37">
        <v>44501</v>
      </c>
      <c r="B66" s="32"/>
      <c r="C66" s="32"/>
      <c r="D66" s="32">
        <f>D64</f>
        <v>0</v>
      </c>
      <c r="E66" s="40"/>
      <c r="G66" s="4"/>
      <c r="I66" s="4"/>
      <c r="K66"/>
    </row>
    <row r="67" spans="1:11" hidden="1" x14ac:dyDescent="0.2">
      <c r="A67" s="37">
        <v>44530</v>
      </c>
      <c r="B67" s="32"/>
      <c r="C67" s="32"/>
      <c r="D67" s="32"/>
      <c r="E67" s="40"/>
      <c r="G67" s="4"/>
      <c r="I67" s="4"/>
      <c r="K67"/>
    </row>
    <row r="68" spans="1:11" hidden="1" x14ac:dyDescent="0.2">
      <c r="A68" s="37">
        <v>44531</v>
      </c>
      <c r="B68" s="32"/>
      <c r="C68" s="32"/>
      <c r="D68" s="32"/>
      <c r="E68" s="40"/>
      <c r="G68" s="4"/>
      <c r="I68" s="4"/>
      <c r="K68"/>
    </row>
    <row r="69" spans="1:11" hidden="1" x14ac:dyDescent="0.2">
      <c r="A69" s="38">
        <v>44561</v>
      </c>
      <c r="B69" s="39"/>
      <c r="D69" s="39"/>
      <c r="E69" s="41"/>
      <c r="G69" s="4"/>
      <c r="I69" s="4"/>
      <c r="K69"/>
    </row>
    <row r="70" spans="1:11" ht="13.5" hidden="1" thickBot="1" x14ac:dyDescent="0.25">
      <c r="A70" s="26"/>
      <c r="B70" s="28"/>
      <c r="C70" s="27">
        <f>SUM(C46:C68)</f>
        <v>0</v>
      </c>
      <c r="D70" s="28"/>
      <c r="E70" s="27">
        <f>SUM(E47:E69)</f>
        <v>0</v>
      </c>
      <c r="F70" s="30"/>
      <c r="G70"/>
      <c r="I70" s="4"/>
      <c r="K70"/>
    </row>
    <row r="71" spans="1:11" hidden="1" x14ac:dyDescent="0.2">
      <c r="A71" s="31"/>
      <c r="B71" s="32"/>
      <c r="C71" s="32"/>
      <c r="D71" s="32"/>
      <c r="E71" s="34">
        <v>0.06</v>
      </c>
      <c r="I71" s="4"/>
      <c r="K71"/>
    </row>
    <row r="72" spans="1:11" hidden="1" x14ac:dyDescent="0.2">
      <c r="A72" s="36">
        <v>44562</v>
      </c>
      <c r="B72" s="32"/>
      <c r="C72" s="32"/>
      <c r="D72" s="32"/>
      <c r="E72" s="32"/>
      <c r="G72"/>
      <c r="H72" s="3"/>
      <c r="I72" s="4"/>
      <c r="K72"/>
    </row>
    <row r="73" spans="1:11" hidden="1" x14ac:dyDescent="0.2">
      <c r="A73" s="37">
        <v>44592</v>
      </c>
      <c r="B73" s="32"/>
      <c r="C73" s="32"/>
      <c r="D73" s="32"/>
      <c r="E73" s="32">
        <f>D72*E71*31/360</f>
        <v>0</v>
      </c>
      <c r="G73"/>
      <c r="I73" s="4"/>
      <c r="K73"/>
    </row>
    <row r="74" spans="1:11" hidden="1" x14ac:dyDescent="0.2">
      <c r="A74" s="37">
        <v>44593</v>
      </c>
      <c r="B74" s="32"/>
      <c r="C74" s="32"/>
      <c r="D74" s="32">
        <f>D72-C74</f>
        <v>0</v>
      </c>
      <c r="E74" s="32"/>
      <c r="G74"/>
      <c r="I74" s="4"/>
      <c r="K74"/>
    </row>
    <row r="75" spans="1:11" hidden="1" x14ac:dyDescent="0.2">
      <c r="A75" s="37">
        <v>44620</v>
      </c>
      <c r="B75" s="32"/>
      <c r="C75" s="32"/>
      <c r="D75" s="32"/>
      <c r="E75" s="32">
        <f>D74*E71*28/360</f>
        <v>0</v>
      </c>
      <c r="G75"/>
      <c r="I75" s="4"/>
      <c r="K75"/>
    </row>
    <row r="76" spans="1:11" hidden="1" x14ac:dyDescent="0.2">
      <c r="A76" s="37">
        <v>44621</v>
      </c>
      <c r="B76" s="32"/>
      <c r="C76" s="32"/>
      <c r="D76" s="32">
        <f>D74-C76</f>
        <v>0</v>
      </c>
      <c r="E76" s="32"/>
      <c r="G76"/>
      <c r="I76" s="4"/>
      <c r="K76"/>
    </row>
    <row r="77" spans="1:11" hidden="1" x14ac:dyDescent="0.2">
      <c r="A77" s="37">
        <v>44651</v>
      </c>
      <c r="B77" s="32"/>
      <c r="C77" s="32"/>
      <c r="D77" s="32"/>
      <c r="E77" s="32">
        <f>D76*E71*31/360</f>
        <v>0</v>
      </c>
      <c r="G77"/>
      <c r="I77" s="4"/>
      <c r="K77"/>
    </row>
    <row r="78" spans="1:11" hidden="1" x14ac:dyDescent="0.2">
      <c r="A78" s="37">
        <v>44652</v>
      </c>
      <c r="B78" s="32"/>
      <c r="C78" s="32"/>
      <c r="D78" s="32">
        <f>D76-C78</f>
        <v>0</v>
      </c>
      <c r="E78" s="32"/>
      <c r="G78"/>
      <c r="I78" s="4"/>
      <c r="K78"/>
    </row>
    <row r="79" spans="1:11" hidden="1" x14ac:dyDescent="0.2">
      <c r="A79" s="37">
        <v>44681</v>
      </c>
      <c r="B79" s="32"/>
      <c r="C79" s="32"/>
      <c r="D79" s="32"/>
      <c r="E79" s="32">
        <f>D78*E71*30/360</f>
        <v>0</v>
      </c>
      <c r="G79"/>
      <c r="I79" s="4"/>
      <c r="K79"/>
    </row>
    <row r="80" spans="1:11" hidden="1" x14ac:dyDescent="0.2">
      <c r="A80" s="37">
        <v>44682</v>
      </c>
      <c r="B80" s="32"/>
      <c r="C80" s="32"/>
      <c r="D80" s="32"/>
      <c r="E80" s="32"/>
      <c r="G80"/>
      <c r="I80" s="4"/>
      <c r="K80"/>
    </row>
    <row r="81" spans="1:11" hidden="1" x14ac:dyDescent="0.2">
      <c r="A81" s="37">
        <v>44712</v>
      </c>
      <c r="B81" s="32"/>
      <c r="C81" s="32"/>
      <c r="D81" s="32"/>
      <c r="E81" s="32">
        <f>D80*E71*31/360</f>
        <v>0</v>
      </c>
      <c r="G81"/>
      <c r="I81" s="4"/>
      <c r="K81"/>
    </row>
    <row r="82" spans="1:11" hidden="1" x14ac:dyDescent="0.2">
      <c r="A82" s="37">
        <v>44713</v>
      </c>
      <c r="B82" s="32"/>
      <c r="C82" s="32"/>
      <c r="D82" s="32">
        <f>D80-C82</f>
        <v>0</v>
      </c>
      <c r="E82" s="32"/>
      <c r="G82"/>
      <c r="I82" s="4"/>
      <c r="K82"/>
    </row>
    <row r="83" spans="1:11" hidden="1" x14ac:dyDescent="0.2">
      <c r="A83" s="37">
        <v>44742</v>
      </c>
      <c r="B83" s="32"/>
      <c r="C83" s="32"/>
      <c r="D83" s="32"/>
      <c r="E83" s="32">
        <f>D82*E71*30/360</f>
        <v>0</v>
      </c>
      <c r="G83"/>
      <c r="I83" s="4"/>
      <c r="K83"/>
    </row>
    <row r="84" spans="1:11" hidden="1" x14ac:dyDescent="0.2">
      <c r="A84" s="37">
        <v>44743</v>
      </c>
      <c r="B84" s="32"/>
      <c r="C84" s="32"/>
      <c r="D84" s="32">
        <f>D82-C84</f>
        <v>0</v>
      </c>
      <c r="E84" s="32"/>
      <c r="G84"/>
      <c r="I84" s="4"/>
      <c r="K84"/>
    </row>
    <row r="85" spans="1:11" hidden="1" x14ac:dyDescent="0.2">
      <c r="A85" s="37">
        <v>44773</v>
      </c>
      <c r="B85" s="32"/>
      <c r="C85" s="32"/>
      <c r="D85" s="32"/>
      <c r="E85" s="32">
        <f>D84*E71*31/360</f>
        <v>0</v>
      </c>
      <c r="G85"/>
      <c r="I85" s="4"/>
      <c r="K85"/>
    </row>
    <row r="86" spans="1:11" hidden="1" x14ac:dyDescent="0.2">
      <c r="A86" s="37">
        <v>44774</v>
      </c>
      <c r="B86" s="32"/>
      <c r="C86" s="32"/>
      <c r="D86" s="32">
        <f>D84-C86</f>
        <v>0</v>
      </c>
      <c r="E86" s="33"/>
      <c r="G86"/>
      <c r="I86" s="4"/>
      <c r="K86"/>
    </row>
    <row r="87" spans="1:11" hidden="1" x14ac:dyDescent="0.2">
      <c r="A87" s="37">
        <v>44804</v>
      </c>
      <c r="B87" s="32"/>
      <c r="C87" s="32"/>
      <c r="D87" s="32"/>
      <c r="E87" s="32">
        <f>D86*E71*31/360</f>
        <v>0</v>
      </c>
      <c r="G87"/>
      <c r="I87" s="4"/>
      <c r="K87"/>
    </row>
    <row r="88" spans="1:11" hidden="1" x14ac:dyDescent="0.2">
      <c r="A88" s="37">
        <v>44805</v>
      </c>
      <c r="B88" s="32"/>
      <c r="C88" s="32"/>
      <c r="D88" s="32">
        <f>D86-C88</f>
        <v>0</v>
      </c>
      <c r="E88" s="32"/>
      <c r="G88"/>
      <c r="I88" s="4"/>
      <c r="K88"/>
    </row>
    <row r="89" spans="1:11" hidden="1" x14ac:dyDescent="0.2">
      <c r="A89" s="37">
        <v>44834</v>
      </c>
      <c r="B89" s="32"/>
      <c r="C89" s="32"/>
      <c r="D89" s="32"/>
      <c r="E89" s="32">
        <f>D88*E71*30/360</f>
        <v>0</v>
      </c>
      <c r="G89"/>
      <c r="I89" s="4"/>
      <c r="K89"/>
    </row>
    <row r="90" spans="1:11" hidden="1" x14ac:dyDescent="0.2">
      <c r="A90" s="37">
        <v>44835</v>
      </c>
      <c r="B90" s="32"/>
      <c r="C90" s="32"/>
      <c r="D90" s="32">
        <f>D88-C90</f>
        <v>0</v>
      </c>
      <c r="E90" s="32"/>
      <c r="G90"/>
      <c r="I90" s="4"/>
      <c r="K90"/>
    </row>
    <row r="91" spans="1:11" hidden="1" x14ac:dyDescent="0.2">
      <c r="A91" s="37">
        <v>44865</v>
      </c>
      <c r="B91" s="32"/>
      <c r="C91" s="32"/>
      <c r="D91" s="32"/>
      <c r="E91" s="32">
        <f>D90*E71*31/360</f>
        <v>0</v>
      </c>
      <c r="G91"/>
      <c r="I91" s="4"/>
      <c r="K91"/>
    </row>
    <row r="92" spans="1:11" hidden="1" x14ac:dyDescent="0.2">
      <c r="A92" s="37">
        <v>44866</v>
      </c>
      <c r="B92" s="32"/>
      <c r="C92" s="32"/>
      <c r="D92" s="32">
        <f>D90-C92</f>
        <v>0</v>
      </c>
      <c r="E92" s="32"/>
      <c r="G92"/>
      <c r="I92" s="4"/>
      <c r="K92"/>
    </row>
    <row r="93" spans="1:11" hidden="1" x14ac:dyDescent="0.2">
      <c r="A93" s="37">
        <v>44895</v>
      </c>
      <c r="B93" s="32"/>
      <c r="C93" s="32"/>
      <c r="D93" s="32"/>
      <c r="E93" s="32">
        <f>D92*E71*30/360</f>
        <v>0</v>
      </c>
      <c r="G93"/>
      <c r="I93" s="4"/>
      <c r="K93"/>
    </row>
    <row r="94" spans="1:11" hidden="1" x14ac:dyDescent="0.2">
      <c r="A94" s="37">
        <v>44896</v>
      </c>
      <c r="B94" s="32"/>
      <c r="C94" s="32"/>
      <c r="D94" s="32"/>
      <c r="E94" s="32"/>
      <c r="G94"/>
      <c r="I94" s="4"/>
      <c r="K94"/>
    </row>
    <row r="95" spans="1:11" hidden="1" x14ac:dyDescent="0.2">
      <c r="A95" s="38">
        <v>44926</v>
      </c>
      <c r="B95" s="39"/>
      <c r="D95" s="39"/>
      <c r="E95" s="39"/>
      <c r="G95"/>
      <c r="I95" s="4"/>
      <c r="K95"/>
    </row>
    <row r="96" spans="1:11" ht="13.5" hidden="1" thickBot="1" x14ac:dyDescent="0.25">
      <c r="A96" s="26"/>
      <c r="B96" s="28"/>
      <c r="C96" s="27"/>
      <c r="D96" s="28"/>
      <c r="E96" s="27">
        <f>SUM(E73:E95)</f>
        <v>0</v>
      </c>
      <c r="F96" s="30"/>
      <c r="G96"/>
      <c r="I96" s="4"/>
      <c r="K96"/>
    </row>
    <row r="97" spans="1:11" hidden="1" x14ac:dyDescent="0.2">
      <c r="A97" s="31"/>
      <c r="B97" s="32"/>
      <c r="C97" s="32"/>
      <c r="D97" s="32"/>
      <c r="E97" s="34">
        <v>0.1</v>
      </c>
      <c r="G97"/>
      <c r="I97" s="4"/>
      <c r="K97"/>
    </row>
    <row r="98" spans="1:11" hidden="1" x14ac:dyDescent="0.2">
      <c r="A98" s="42">
        <v>44927</v>
      </c>
      <c r="B98" s="32"/>
      <c r="C98" s="32"/>
      <c r="D98" s="32">
        <f>D94-C98</f>
        <v>0</v>
      </c>
      <c r="E98" s="32"/>
      <c r="G98"/>
      <c r="H98" s="3"/>
      <c r="I98" s="4"/>
      <c r="K98"/>
    </row>
    <row r="99" spans="1:11" hidden="1" x14ac:dyDescent="0.2">
      <c r="A99" s="37">
        <v>44957</v>
      </c>
      <c r="B99" s="32"/>
      <c r="C99" s="32"/>
      <c r="D99" s="32"/>
      <c r="E99" s="32">
        <f>D98*E97*31/360</f>
        <v>0</v>
      </c>
      <c r="G99"/>
      <c r="I99" s="4"/>
      <c r="K99"/>
    </row>
    <row r="100" spans="1:11" hidden="1" x14ac:dyDescent="0.2">
      <c r="A100" s="37">
        <v>44958</v>
      </c>
      <c r="B100" s="32"/>
      <c r="C100" s="32"/>
      <c r="D100" s="32">
        <f>D98-C100</f>
        <v>0</v>
      </c>
      <c r="E100" s="32"/>
      <c r="G100"/>
      <c r="I100" s="4"/>
      <c r="K100"/>
    </row>
    <row r="101" spans="1:11" hidden="1" x14ac:dyDescent="0.2">
      <c r="A101" s="37">
        <v>44985</v>
      </c>
      <c r="B101" s="32"/>
      <c r="C101" s="32"/>
      <c r="D101" s="32"/>
      <c r="E101" s="32">
        <f>D100*E97*28/360</f>
        <v>0</v>
      </c>
      <c r="G101"/>
      <c r="I101" s="4"/>
      <c r="K101"/>
    </row>
    <row r="102" spans="1:11" hidden="1" x14ac:dyDescent="0.2">
      <c r="A102" s="37">
        <v>44986</v>
      </c>
      <c r="B102" s="32"/>
      <c r="C102" s="32"/>
      <c r="D102" s="32">
        <f>D100-C102</f>
        <v>0</v>
      </c>
      <c r="E102" s="32"/>
      <c r="G102"/>
      <c r="I102" s="4"/>
      <c r="K102"/>
    </row>
    <row r="103" spans="1:11" hidden="1" x14ac:dyDescent="0.2">
      <c r="A103" s="37">
        <v>45016</v>
      </c>
      <c r="B103" s="32"/>
      <c r="C103" s="32"/>
      <c r="D103" s="32"/>
      <c r="E103" s="32">
        <f>D102*E97*31/360</f>
        <v>0</v>
      </c>
      <c r="G103"/>
      <c r="I103" s="4"/>
      <c r="K103"/>
    </row>
    <row r="104" spans="1:11" hidden="1" x14ac:dyDescent="0.2">
      <c r="A104" s="37">
        <v>45017</v>
      </c>
      <c r="B104" s="32"/>
      <c r="C104" s="32"/>
      <c r="D104" s="32">
        <f>D102-C104</f>
        <v>0</v>
      </c>
      <c r="E104" s="32"/>
      <c r="G104"/>
      <c r="I104" s="4"/>
      <c r="K104"/>
    </row>
    <row r="105" spans="1:11" hidden="1" x14ac:dyDescent="0.2">
      <c r="A105" s="37">
        <v>45046</v>
      </c>
      <c r="B105" s="32"/>
      <c r="C105" s="32"/>
      <c r="D105" s="32"/>
      <c r="E105" s="32">
        <f>D104*E97*30/360</f>
        <v>0</v>
      </c>
      <c r="G105"/>
      <c r="I105" s="4"/>
      <c r="K105"/>
    </row>
    <row r="106" spans="1:11" hidden="1" x14ac:dyDescent="0.2">
      <c r="A106" s="37">
        <v>45047</v>
      </c>
      <c r="B106" s="32"/>
      <c r="C106" s="32"/>
      <c r="D106" s="32">
        <f>D104-C106</f>
        <v>0</v>
      </c>
      <c r="E106" s="32"/>
      <c r="G106"/>
      <c r="H106" s="3"/>
      <c r="I106" s="4"/>
      <c r="K106"/>
    </row>
    <row r="107" spans="1:11" hidden="1" x14ac:dyDescent="0.2">
      <c r="A107" s="37">
        <v>45077</v>
      </c>
      <c r="B107" s="32"/>
      <c r="C107" s="32"/>
      <c r="D107" s="32"/>
      <c r="E107" s="32">
        <f>D106*E97*31/360</f>
        <v>0</v>
      </c>
      <c r="G107"/>
      <c r="I107" s="4"/>
      <c r="K107"/>
    </row>
    <row r="108" spans="1:11" hidden="1" x14ac:dyDescent="0.2">
      <c r="A108" s="37">
        <v>45078</v>
      </c>
      <c r="B108" s="32"/>
      <c r="C108" s="32"/>
      <c r="D108" s="32">
        <f>D106-C108</f>
        <v>0</v>
      </c>
      <c r="E108" s="32"/>
      <c r="G108"/>
      <c r="I108" s="4"/>
      <c r="K108"/>
    </row>
    <row r="109" spans="1:11" hidden="1" x14ac:dyDescent="0.2">
      <c r="A109" s="37">
        <v>45107</v>
      </c>
      <c r="B109" s="32"/>
      <c r="C109" s="32"/>
      <c r="D109" s="32"/>
      <c r="E109" s="32">
        <f>D108*E97*30/360</f>
        <v>0</v>
      </c>
      <c r="G109"/>
      <c r="I109" s="4"/>
      <c r="K109"/>
    </row>
    <row r="110" spans="1:11" hidden="1" x14ac:dyDescent="0.2">
      <c r="A110" s="37">
        <v>45108</v>
      </c>
      <c r="B110" s="32"/>
      <c r="C110" s="32"/>
      <c r="D110" s="32"/>
      <c r="E110" s="32"/>
      <c r="G110"/>
      <c r="I110" s="4"/>
      <c r="K110"/>
    </row>
    <row r="111" spans="1:11" hidden="1" x14ac:dyDescent="0.2">
      <c r="A111" s="37" t="s">
        <v>20</v>
      </c>
      <c r="B111" s="32"/>
      <c r="C111" s="32"/>
      <c r="D111" s="32"/>
      <c r="E111" s="32">
        <f>D110*E97*31/360</f>
        <v>0</v>
      </c>
      <c r="G111">
        <v>7500000</v>
      </c>
      <c r="I111" s="4"/>
      <c r="K111"/>
    </row>
    <row r="112" spans="1:11" hidden="1" x14ac:dyDescent="0.2">
      <c r="A112" s="37">
        <v>45139</v>
      </c>
      <c r="B112" s="32"/>
      <c r="C112" s="32"/>
      <c r="D112" s="32">
        <f>D110-C112</f>
        <v>0</v>
      </c>
      <c r="E112" s="32"/>
      <c r="G112"/>
      <c r="I112" s="4"/>
      <c r="K112"/>
    </row>
    <row r="113" spans="1:16" hidden="1" x14ac:dyDescent="0.2">
      <c r="A113" s="37">
        <v>45169</v>
      </c>
      <c r="B113" s="32"/>
      <c r="C113" s="32"/>
      <c r="D113" s="32"/>
      <c r="E113" s="32">
        <f>D112*E97*31/360</f>
        <v>0</v>
      </c>
      <c r="G113"/>
      <c r="I113" s="4"/>
      <c r="K113"/>
    </row>
    <row r="114" spans="1:16" hidden="1" x14ac:dyDescent="0.2">
      <c r="A114" s="37">
        <v>45170</v>
      </c>
      <c r="B114" s="32"/>
      <c r="C114" s="32"/>
      <c r="D114" s="32">
        <f>D112-C114</f>
        <v>0</v>
      </c>
      <c r="E114" s="32"/>
      <c r="G114"/>
      <c r="I114" s="4"/>
      <c r="K114"/>
    </row>
    <row r="115" spans="1:16" hidden="1" x14ac:dyDescent="0.2">
      <c r="A115" s="37">
        <v>45199</v>
      </c>
      <c r="B115" s="32"/>
      <c r="C115" s="32"/>
      <c r="D115" s="32"/>
      <c r="E115" s="32">
        <f>D114*E97*30/360</f>
        <v>0</v>
      </c>
      <c r="G115"/>
      <c r="I115" s="4"/>
      <c r="K115"/>
    </row>
    <row r="116" spans="1:16" hidden="1" x14ac:dyDescent="0.2">
      <c r="A116" s="37">
        <v>45200</v>
      </c>
      <c r="B116" s="32"/>
      <c r="C116" s="32"/>
      <c r="D116" s="32">
        <f>D114-C116</f>
        <v>0</v>
      </c>
      <c r="E116" s="32"/>
      <c r="G116"/>
      <c r="I116" s="4"/>
      <c r="K116"/>
    </row>
    <row r="117" spans="1:16" hidden="1" x14ac:dyDescent="0.2">
      <c r="A117" s="37">
        <v>45230</v>
      </c>
      <c r="B117" s="32"/>
      <c r="C117" s="32"/>
      <c r="D117" s="32"/>
      <c r="E117" s="32">
        <f>D116*E97*31/360</f>
        <v>0</v>
      </c>
      <c r="G117"/>
      <c r="I117" s="4"/>
      <c r="K117"/>
    </row>
    <row r="118" spans="1:16" hidden="1" x14ac:dyDescent="0.2">
      <c r="A118" s="37">
        <v>45231</v>
      </c>
      <c r="B118" s="32"/>
      <c r="C118" s="32"/>
      <c r="D118" s="32">
        <f>D116-C118</f>
        <v>0</v>
      </c>
      <c r="E118" s="32"/>
      <c r="G118"/>
      <c r="I118" s="4"/>
      <c r="K118"/>
    </row>
    <row r="119" spans="1:16" hidden="1" x14ac:dyDescent="0.2">
      <c r="A119" s="37">
        <v>45260</v>
      </c>
      <c r="B119" s="32"/>
      <c r="C119" s="32"/>
      <c r="D119" s="32"/>
      <c r="E119" s="32">
        <f>D118*E97*30/360</f>
        <v>0</v>
      </c>
      <c r="G119"/>
      <c r="I119" s="4"/>
      <c r="K119"/>
    </row>
    <row r="120" spans="1:16" hidden="1" x14ac:dyDescent="0.2">
      <c r="A120" s="37">
        <v>45261</v>
      </c>
      <c r="B120" s="32"/>
      <c r="C120" s="32"/>
      <c r="D120" s="32"/>
      <c r="E120" s="32"/>
      <c r="G120">
        <v>7</v>
      </c>
      <c r="I120" s="4"/>
      <c r="K120"/>
    </row>
    <row r="121" spans="1:16" hidden="1" x14ac:dyDescent="0.2">
      <c r="A121" s="38">
        <v>45291</v>
      </c>
      <c r="B121" s="39"/>
      <c r="D121" s="39"/>
      <c r="E121" s="39"/>
      <c r="G121"/>
      <c r="I121" s="4"/>
      <c r="K121"/>
    </row>
    <row r="122" spans="1:16" ht="13.5" hidden="1" thickBot="1" x14ac:dyDescent="0.25">
      <c r="A122" s="26"/>
      <c r="B122" s="28"/>
      <c r="C122" s="27">
        <f>SUM(C98:C121)</f>
        <v>0</v>
      </c>
      <c r="D122" s="28"/>
      <c r="E122" s="27">
        <f>SUM(E99:E121)</f>
        <v>0</v>
      </c>
      <c r="F122" s="43"/>
      <c r="G122"/>
      <c r="I122" s="4"/>
      <c r="K122"/>
    </row>
    <row r="123" spans="1:16" x14ac:dyDescent="0.2">
      <c r="A123" s="31"/>
      <c r="B123" s="32"/>
      <c r="C123" s="32"/>
      <c r="D123" s="32"/>
      <c r="E123" s="34">
        <f>E5</f>
        <v>7.4200000000000002E-2</v>
      </c>
      <c r="F123" s="43"/>
      <c r="G123">
        <f>6.5+1.5</f>
        <v>8</v>
      </c>
      <c r="I123" s="4">
        <f>6.5+1.5</f>
        <v>8</v>
      </c>
      <c r="K123"/>
      <c r="M123">
        <f>6.11+1.5</f>
        <v>7.61</v>
      </c>
    </row>
    <row r="124" spans="1:16" x14ac:dyDescent="0.2">
      <c r="A124" s="42">
        <v>45292</v>
      </c>
      <c r="B124" s="32"/>
      <c r="C124" s="32"/>
      <c r="D124" s="32"/>
      <c r="E124" s="32"/>
      <c r="F124" s="43"/>
      <c r="G124"/>
      <c r="I124" s="4"/>
      <c r="K124"/>
    </row>
    <row r="125" spans="1:16" x14ac:dyDescent="0.2">
      <c r="A125" s="37">
        <v>45322</v>
      </c>
      <c r="B125" s="32"/>
      <c r="C125" s="32"/>
      <c r="D125" s="32"/>
      <c r="E125" s="32">
        <f>D124*E123*31/360</f>
        <v>0</v>
      </c>
      <c r="F125" s="43"/>
      <c r="G125"/>
      <c r="I125" s="4"/>
      <c r="K125"/>
      <c r="M125">
        <f>7.5-1</f>
        <v>6.5</v>
      </c>
    </row>
    <row r="126" spans="1:16" x14ac:dyDescent="0.2">
      <c r="A126" s="37">
        <v>45323</v>
      </c>
      <c r="B126" s="32"/>
      <c r="C126" s="32"/>
      <c r="D126" s="32">
        <f>D124-C126</f>
        <v>0</v>
      </c>
      <c r="E126" s="32"/>
      <c r="F126" s="43"/>
      <c r="G126"/>
      <c r="I126" s="4"/>
      <c r="K126"/>
    </row>
    <row r="127" spans="1:16" x14ac:dyDescent="0.2">
      <c r="A127" s="37">
        <v>45350</v>
      </c>
      <c r="B127" s="32"/>
      <c r="C127" s="32"/>
      <c r="D127" s="32"/>
      <c r="E127" s="32">
        <f>D126*E123*29/360</f>
        <v>0</v>
      </c>
      <c r="F127" s="43"/>
      <c r="G127"/>
      <c r="I127" s="4"/>
      <c r="J127">
        <v>2024</v>
      </c>
      <c r="K127">
        <v>2025</v>
      </c>
    </row>
    <row r="128" spans="1:16" x14ac:dyDescent="0.2">
      <c r="A128" s="37">
        <v>45352</v>
      </c>
      <c r="B128" s="32"/>
      <c r="C128" s="32"/>
      <c r="D128" s="32">
        <v>71616238</v>
      </c>
      <c r="E128" s="32"/>
      <c r="F128" s="43"/>
      <c r="G128"/>
      <c r="I128" s="4" t="s">
        <v>21</v>
      </c>
      <c r="J128">
        <v>7957359</v>
      </c>
      <c r="K128">
        <v>1026563</v>
      </c>
      <c r="L128" t="s">
        <v>22</v>
      </c>
      <c r="O128">
        <f>71616238/9</f>
        <v>7957359.777777778</v>
      </c>
      <c r="P128">
        <f>12318762/12</f>
        <v>1026563.5</v>
      </c>
    </row>
    <row r="129" spans="1:19" x14ac:dyDescent="0.2">
      <c r="A129" s="37">
        <v>45382</v>
      </c>
      <c r="B129" s="32"/>
      <c r="C129" s="32"/>
      <c r="D129" s="32"/>
      <c r="E129" s="66">
        <f>D128*E123*30/360</f>
        <v>442827.07163333328</v>
      </c>
      <c r="F129" s="43"/>
      <c r="G129"/>
      <c r="I129" s="4"/>
      <c r="K129"/>
    </row>
    <row r="130" spans="1:19" x14ac:dyDescent="0.2">
      <c r="A130" s="37">
        <v>45383</v>
      </c>
      <c r="B130" s="32">
        <v>71616238</v>
      </c>
      <c r="C130" s="32"/>
      <c r="D130" s="32">
        <f>D128-C130</f>
        <v>71616238</v>
      </c>
      <c r="E130" s="32"/>
      <c r="F130" s="43"/>
      <c r="G130"/>
      <c r="I130" s="4"/>
      <c r="K130"/>
      <c r="O130">
        <v>1</v>
      </c>
      <c r="P130">
        <v>2</v>
      </c>
      <c r="Q130">
        <v>3</v>
      </c>
      <c r="R130">
        <v>4</v>
      </c>
      <c r="S130" s="44" t="s">
        <v>23</v>
      </c>
    </row>
    <row r="131" spans="1:19" x14ac:dyDescent="0.2">
      <c r="A131" s="37">
        <v>45412</v>
      </c>
      <c r="B131" s="32"/>
      <c r="C131" s="32"/>
      <c r="D131" s="32"/>
      <c r="E131" s="32">
        <f>D130*E123*30/360</f>
        <v>442827.07163333328</v>
      </c>
      <c r="F131" s="43"/>
      <c r="G131"/>
      <c r="I131" s="4"/>
      <c r="J131">
        <v>83935000</v>
      </c>
      <c r="K131">
        <v>156</v>
      </c>
      <c r="N131" s="13" t="s">
        <v>24</v>
      </c>
      <c r="O131" s="3">
        <f>E125+E127+E129</f>
        <v>442827.07163333328</v>
      </c>
      <c r="P131" s="3">
        <f>E131+E133+E135</f>
        <v>1328481.2148999998</v>
      </c>
      <c r="Q131" s="3">
        <f>E137+E139+E141</f>
        <v>1328481.2148999998</v>
      </c>
      <c r="R131" s="3">
        <f>E143+E145+E147</f>
        <v>1328481.2148999998</v>
      </c>
      <c r="S131" s="10">
        <f>O131+P131+Q131+R131</f>
        <v>4428270.7163333325</v>
      </c>
    </row>
    <row r="132" spans="1:19" x14ac:dyDescent="0.2">
      <c r="A132" s="37">
        <v>45413</v>
      </c>
      <c r="B132" s="32"/>
      <c r="C132" s="32"/>
      <c r="D132" s="32">
        <f>D130-C132</f>
        <v>71616238</v>
      </c>
      <c r="E132" s="32"/>
      <c r="F132" s="43"/>
      <c r="G132"/>
      <c r="I132" s="4"/>
      <c r="J132">
        <v>538045</v>
      </c>
      <c r="K132">
        <v>538045</v>
      </c>
    </row>
    <row r="133" spans="1:19" x14ac:dyDescent="0.2">
      <c r="A133" s="37">
        <v>45443</v>
      </c>
      <c r="B133" s="32"/>
      <c r="C133" s="32"/>
      <c r="D133" s="32"/>
      <c r="E133" s="32">
        <f>D132*E123*30/360</f>
        <v>442827.07163333328</v>
      </c>
      <c r="F133" s="43"/>
      <c r="G133"/>
      <c r="I133" s="4"/>
      <c r="K133"/>
    </row>
    <row r="134" spans="1:19" x14ac:dyDescent="0.2">
      <c r="A134" s="37">
        <v>45444</v>
      </c>
      <c r="B134" s="32">
        <f>B132</f>
        <v>0</v>
      </c>
      <c r="C134" s="32"/>
      <c r="D134" s="32">
        <f>D132-C134</f>
        <v>71616238</v>
      </c>
      <c r="E134" s="32"/>
      <c r="F134" s="43"/>
      <c r="G134"/>
      <c r="I134" s="4"/>
      <c r="K134"/>
    </row>
    <row r="135" spans="1:19" x14ac:dyDescent="0.2">
      <c r="A135" s="37">
        <v>45473</v>
      </c>
      <c r="B135" s="32"/>
      <c r="C135" s="32"/>
      <c r="D135" s="32"/>
      <c r="E135" s="32">
        <f>D134*E123*30/360</f>
        <v>442827.07163333328</v>
      </c>
      <c r="F135" s="43"/>
      <c r="G135"/>
      <c r="I135" s="4"/>
      <c r="K135"/>
    </row>
    <row r="136" spans="1:19" x14ac:dyDescent="0.2">
      <c r="A136" s="37">
        <v>45474</v>
      </c>
      <c r="B136" s="32">
        <f>B134</f>
        <v>0</v>
      </c>
      <c r="C136" s="32"/>
      <c r="D136" s="32">
        <f>D134-C136</f>
        <v>71616238</v>
      </c>
      <c r="E136" s="32"/>
      <c r="F136" s="43"/>
      <c r="G136"/>
      <c r="I136" s="4"/>
      <c r="K136"/>
    </row>
    <row r="137" spans="1:19" x14ac:dyDescent="0.2">
      <c r="A137" s="37">
        <v>45504</v>
      </c>
      <c r="B137" s="32"/>
      <c r="C137" s="32"/>
      <c r="D137" s="32"/>
      <c r="E137" s="32">
        <f>D136*E123*30/360</f>
        <v>442827.07163333328</v>
      </c>
      <c r="F137" s="43"/>
      <c r="G137"/>
      <c r="I137" s="4"/>
      <c r="K137"/>
    </row>
    <row r="138" spans="1:19" x14ac:dyDescent="0.2">
      <c r="A138" s="37">
        <v>45505</v>
      </c>
      <c r="B138" s="32">
        <f>B136</f>
        <v>0</v>
      </c>
      <c r="C138" s="32"/>
      <c r="D138" s="32">
        <f>D136-C138</f>
        <v>71616238</v>
      </c>
      <c r="E138" s="32"/>
      <c r="F138" s="43"/>
      <c r="G138"/>
      <c r="I138" s="4"/>
      <c r="K138"/>
    </row>
    <row r="139" spans="1:19" x14ac:dyDescent="0.2">
      <c r="A139" s="37">
        <v>45535</v>
      </c>
      <c r="B139" s="32"/>
      <c r="C139" s="32"/>
      <c r="D139" s="32"/>
      <c r="E139" s="32">
        <f>D138*E123*30/360</f>
        <v>442827.07163333328</v>
      </c>
      <c r="F139" s="43"/>
      <c r="G139"/>
      <c r="I139" s="4"/>
      <c r="K139"/>
    </row>
    <row r="140" spans="1:19" x14ac:dyDescent="0.2">
      <c r="A140" s="37">
        <v>45536</v>
      </c>
      <c r="B140" s="32">
        <f>B138</f>
        <v>0</v>
      </c>
      <c r="C140" s="32"/>
      <c r="D140" s="32">
        <f>D138-C140</f>
        <v>71616238</v>
      </c>
      <c r="E140" s="32"/>
      <c r="F140" s="43"/>
      <c r="G140"/>
      <c r="I140" s="4"/>
      <c r="K140"/>
    </row>
    <row r="141" spans="1:19" x14ac:dyDescent="0.2">
      <c r="A141" s="37">
        <v>45565</v>
      </c>
      <c r="B141" s="32"/>
      <c r="C141" s="32"/>
      <c r="D141" s="32"/>
      <c r="E141" s="32">
        <f>D140*E123*30/360</f>
        <v>442827.07163333328</v>
      </c>
      <c r="F141" s="43"/>
      <c r="G141"/>
      <c r="I141" s="4"/>
      <c r="K141">
        <v>538045</v>
      </c>
    </row>
    <row r="142" spans="1:19" x14ac:dyDescent="0.2">
      <c r="A142" s="37">
        <v>45566</v>
      </c>
      <c r="B142" s="32">
        <f>B140</f>
        <v>0</v>
      </c>
      <c r="C142" s="32"/>
      <c r="D142" s="32">
        <f>D140-C142</f>
        <v>71616238</v>
      </c>
      <c r="E142" s="32"/>
      <c r="F142" s="43"/>
      <c r="G142"/>
      <c r="I142" s="4"/>
      <c r="K142"/>
    </row>
    <row r="143" spans="1:19" x14ac:dyDescent="0.2">
      <c r="A143" s="37">
        <v>45596</v>
      </c>
      <c r="B143" s="32"/>
      <c r="C143" s="32"/>
      <c r="D143" s="32"/>
      <c r="E143" s="32">
        <f>D142*E123*30/360</f>
        <v>442827.07163333328</v>
      </c>
      <c r="F143" s="43"/>
      <c r="G143"/>
      <c r="I143" s="4"/>
      <c r="K143"/>
    </row>
    <row r="144" spans="1:19" x14ac:dyDescent="0.2">
      <c r="A144" s="37">
        <v>45597</v>
      </c>
      <c r="B144" s="32">
        <f>B142</f>
        <v>0</v>
      </c>
      <c r="C144" s="32"/>
      <c r="D144" s="32">
        <f>D142-C144</f>
        <v>71616238</v>
      </c>
      <c r="E144" s="32"/>
      <c r="F144" s="43"/>
      <c r="G144"/>
      <c r="I144" s="4"/>
      <c r="K144"/>
    </row>
    <row r="145" spans="1:13" x14ac:dyDescent="0.2">
      <c r="A145" s="37">
        <v>45626</v>
      </c>
      <c r="B145" s="32"/>
      <c r="C145" s="32"/>
      <c r="D145" s="32"/>
      <c r="E145" s="32">
        <f>D144*E123*30/360</f>
        <v>442827.07163333328</v>
      </c>
      <c r="F145" s="43"/>
      <c r="G145"/>
      <c r="I145" s="4"/>
      <c r="K145"/>
    </row>
    <row r="146" spans="1:13" x14ac:dyDescent="0.2">
      <c r="A146" s="37">
        <v>45627</v>
      </c>
      <c r="B146" s="32"/>
      <c r="C146" s="32"/>
      <c r="D146" s="32">
        <f>D144-C146</f>
        <v>71616238</v>
      </c>
      <c r="E146" s="32"/>
      <c r="F146" s="43"/>
      <c r="G146">
        <v>12</v>
      </c>
      <c r="I146" s="4"/>
      <c r="K146"/>
    </row>
    <row r="147" spans="1:13" ht="13.5" thickBot="1" x14ac:dyDescent="0.25">
      <c r="A147" s="38">
        <v>45657</v>
      </c>
      <c r="B147" s="39"/>
      <c r="D147" s="39"/>
      <c r="E147" s="39">
        <f>D146*E123*30/360</f>
        <v>442827.07163333328</v>
      </c>
      <c r="F147" s="43"/>
      <c r="G147"/>
      <c r="I147" s="4"/>
      <c r="K147"/>
    </row>
    <row r="148" spans="1:13" ht="13.5" thickBot="1" x14ac:dyDescent="0.25">
      <c r="A148" s="45">
        <v>2024</v>
      </c>
      <c r="B148" s="28">
        <f>SUM(B130:B147)</f>
        <v>71616238</v>
      </c>
      <c r="C148" s="27">
        <f>SUM(C124:C147)</f>
        <v>0</v>
      </c>
      <c r="D148" s="28"/>
      <c r="E148" s="27">
        <f>SUM(E125:E147)</f>
        <v>4428270.7163333325</v>
      </c>
      <c r="F148" s="43"/>
      <c r="G148"/>
      <c r="I148" s="4"/>
      <c r="K148"/>
    </row>
    <row r="149" spans="1:13" x14ac:dyDescent="0.2">
      <c r="A149" s="31"/>
      <c r="B149" s="32"/>
      <c r="C149" s="32"/>
      <c r="D149" s="32"/>
      <c r="E149" s="34">
        <f>E123</f>
        <v>7.4200000000000002E-2</v>
      </c>
      <c r="F149" s="43"/>
      <c r="G149"/>
      <c r="I149" s="4"/>
      <c r="K149"/>
    </row>
    <row r="150" spans="1:13" x14ac:dyDescent="0.2">
      <c r="A150" s="42">
        <v>45658</v>
      </c>
      <c r="B150" s="32">
        <v>12318762</v>
      </c>
      <c r="C150" s="32"/>
      <c r="D150" s="32">
        <f>D146+B150-C150</f>
        <v>83935000</v>
      </c>
      <c r="E150" s="32"/>
      <c r="F150" s="43"/>
      <c r="G150"/>
      <c r="I150" s="4"/>
      <c r="K150" t="s">
        <v>25</v>
      </c>
      <c r="L150" t="s">
        <v>26</v>
      </c>
      <c r="M150" t="s">
        <v>27</v>
      </c>
    </row>
    <row r="151" spans="1:13" x14ac:dyDescent="0.2">
      <c r="A151" s="37">
        <v>45688</v>
      </c>
      <c r="B151" s="32"/>
      <c r="C151" s="32"/>
      <c r="D151" s="32"/>
      <c r="E151" s="32">
        <f>D150*E149*30/360</f>
        <v>518998.08333333331</v>
      </c>
      <c r="F151" s="43"/>
      <c r="G151"/>
      <c r="I151" s="4"/>
      <c r="K151" t="s">
        <v>25</v>
      </c>
      <c r="L151" t="s">
        <v>28</v>
      </c>
      <c r="M151">
        <v>14</v>
      </c>
    </row>
    <row r="152" spans="1:13" x14ac:dyDescent="0.2">
      <c r="A152" s="37">
        <v>45689</v>
      </c>
      <c r="B152" s="32">
        <v>0</v>
      </c>
      <c r="C152" s="32">
        <f>C150</f>
        <v>0</v>
      </c>
      <c r="D152" s="32">
        <f>D150-C152</f>
        <v>83935000</v>
      </c>
      <c r="E152" s="32"/>
      <c r="F152" s="43"/>
      <c r="G152"/>
      <c r="I152" s="4"/>
      <c r="K152"/>
    </row>
    <row r="153" spans="1:13" x14ac:dyDescent="0.2">
      <c r="A153" s="37">
        <v>45716</v>
      </c>
      <c r="B153" s="32"/>
      <c r="C153" s="32"/>
      <c r="D153" s="32"/>
      <c r="E153" s="32">
        <f>D152*E149*30/360</f>
        <v>518998.08333333331</v>
      </c>
      <c r="F153" s="43"/>
      <c r="G153"/>
      <c r="I153" s="4"/>
      <c r="K153"/>
    </row>
    <row r="154" spans="1:13" x14ac:dyDescent="0.2">
      <c r="A154" s="37">
        <v>45717</v>
      </c>
      <c r="B154" s="32">
        <f>B152</f>
        <v>0</v>
      </c>
      <c r="C154" s="32">
        <f>C152</f>
        <v>0</v>
      </c>
      <c r="D154" s="32">
        <f>D152-C154</f>
        <v>83935000</v>
      </c>
      <c r="E154" s="32"/>
      <c r="F154" s="43"/>
      <c r="G154"/>
      <c r="I154" s="4"/>
      <c r="K154"/>
    </row>
    <row r="155" spans="1:13" x14ac:dyDescent="0.2">
      <c r="A155" s="37">
        <v>45747</v>
      </c>
      <c r="B155" s="32"/>
      <c r="C155" s="32"/>
      <c r="D155" s="32"/>
      <c r="E155" s="32">
        <f>D154*E149*30/360</f>
        <v>518998.08333333331</v>
      </c>
      <c r="F155" s="43"/>
      <c r="G155"/>
      <c r="I155" s="4"/>
      <c r="K155"/>
    </row>
    <row r="156" spans="1:13" x14ac:dyDescent="0.2">
      <c r="A156" s="37">
        <v>45748</v>
      </c>
      <c r="B156" s="32">
        <f>B154</f>
        <v>0</v>
      </c>
      <c r="C156" s="32">
        <f>C154</f>
        <v>0</v>
      </c>
      <c r="D156" s="32">
        <f>D154-C156</f>
        <v>83935000</v>
      </c>
      <c r="E156" s="32"/>
      <c r="F156" s="43"/>
      <c r="G156"/>
      <c r="I156" s="4"/>
      <c r="K156"/>
    </row>
    <row r="157" spans="1:13" x14ac:dyDescent="0.2">
      <c r="A157" s="37">
        <v>45777</v>
      </c>
      <c r="B157" s="32"/>
      <c r="C157" s="32"/>
      <c r="D157" s="32"/>
      <c r="E157" s="32">
        <f>D156*E149*30/360</f>
        <v>518998.08333333331</v>
      </c>
      <c r="F157" s="43"/>
      <c r="G157"/>
      <c r="I157" s="4"/>
      <c r="K157"/>
    </row>
    <row r="158" spans="1:13" x14ac:dyDescent="0.2">
      <c r="A158" s="37">
        <v>45778</v>
      </c>
      <c r="B158" s="32">
        <f>B156</f>
        <v>0</v>
      </c>
      <c r="C158" s="32">
        <f>C156</f>
        <v>0</v>
      </c>
      <c r="D158" s="32">
        <f>D156-C158</f>
        <v>83935000</v>
      </c>
      <c r="E158" s="32"/>
      <c r="F158" s="43"/>
      <c r="G158"/>
      <c r="I158" s="4"/>
      <c r="K158"/>
    </row>
    <row r="159" spans="1:13" x14ac:dyDescent="0.2">
      <c r="A159" s="37">
        <v>45808</v>
      </c>
      <c r="B159" s="32"/>
      <c r="C159" s="32"/>
      <c r="D159" s="32"/>
      <c r="E159" s="32">
        <f>D158*E149*30/360</f>
        <v>518998.08333333331</v>
      </c>
      <c r="F159" s="43"/>
      <c r="G159"/>
      <c r="I159" s="4"/>
      <c r="K159"/>
    </row>
    <row r="160" spans="1:13" x14ac:dyDescent="0.2">
      <c r="A160" s="37">
        <v>45809</v>
      </c>
      <c r="B160" s="32">
        <f>B158</f>
        <v>0</v>
      </c>
      <c r="C160" s="32">
        <f>C158</f>
        <v>0</v>
      </c>
      <c r="D160" s="32">
        <f>D158-C160</f>
        <v>83935000</v>
      </c>
      <c r="E160" s="32"/>
      <c r="F160" s="43"/>
      <c r="G160"/>
      <c r="I160" s="4"/>
      <c r="K160"/>
    </row>
    <row r="161" spans="1:11" x14ac:dyDescent="0.2">
      <c r="A161" s="37">
        <v>45838</v>
      </c>
      <c r="B161" s="32"/>
      <c r="C161" s="32"/>
      <c r="D161" s="32"/>
      <c r="E161" s="32">
        <f>D160*E149*30/360</f>
        <v>518998.08333333331</v>
      </c>
      <c r="F161" s="43"/>
      <c r="G161"/>
      <c r="I161" s="4"/>
      <c r="K161"/>
    </row>
    <row r="162" spans="1:11" x14ac:dyDescent="0.2">
      <c r="A162" s="37">
        <v>45839</v>
      </c>
      <c r="B162" s="32">
        <f>B160</f>
        <v>0</v>
      </c>
      <c r="C162" s="32">
        <f>C160</f>
        <v>0</v>
      </c>
      <c r="D162" s="32">
        <f>D160-C162</f>
        <v>83935000</v>
      </c>
      <c r="E162" s="32"/>
      <c r="F162" s="43"/>
      <c r="G162"/>
      <c r="I162" s="4"/>
      <c r="K162"/>
    </row>
    <row r="163" spans="1:11" x14ac:dyDescent="0.2">
      <c r="A163" s="37">
        <v>45869</v>
      </c>
      <c r="B163" s="32"/>
      <c r="C163" s="32"/>
      <c r="D163" s="32"/>
      <c r="E163" s="32">
        <f>D162*E149*30/360</f>
        <v>518998.08333333331</v>
      </c>
      <c r="F163" s="43"/>
      <c r="G163"/>
      <c r="I163" s="4"/>
      <c r="K163"/>
    </row>
    <row r="164" spans="1:11" x14ac:dyDescent="0.2">
      <c r="A164" s="37">
        <v>45870</v>
      </c>
      <c r="B164" s="32">
        <f>B162</f>
        <v>0</v>
      </c>
      <c r="C164" s="32">
        <f>C162</f>
        <v>0</v>
      </c>
      <c r="D164" s="32">
        <f>D162-C164</f>
        <v>83935000</v>
      </c>
      <c r="E164" s="32"/>
      <c r="F164" s="43"/>
      <c r="G164"/>
      <c r="I164" s="4"/>
      <c r="K164"/>
    </row>
    <row r="165" spans="1:11" x14ac:dyDescent="0.2">
      <c r="A165" s="37">
        <v>45900</v>
      </c>
      <c r="B165" s="32"/>
      <c r="C165" s="32"/>
      <c r="D165" s="32">
        <f t="shared" ref="D165:D171" si="0">D163-C165</f>
        <v>0</v>
      </c>
      <c r="E165" s="32">
        <f>D164*E149*30/360</f>
        <v>518998.08333333331</v>
      </c>
      <c r="F165" s="43"/>
      <c r="G165"/>
      <c r="I165" s="4"/>
      <c r="K165"/>
    </row>
    <row r="166" spans="1:11" x14ac:dyDescent="0.2">
      <c r="A166" s="37">
        <v>45901</v>
      </c>
      <c r="B166" s="32">
        <f>B164</f>
        <v>0</v>
      </c>
      <c r="C166" s="32">
        <f>C164</f>
        <v>0</v>
      </c>
      <c r="D166" s="32">
        <f>D164-C166</f>
        <v>83935000</v>
      </c>
      <c r="E166" s="32"/>
      <c r="F166" s="43"/>
      <c r="G166"/>
      <c r="I166" s="4"/>
      <c r="K166"/>
    </row>
    <row r="167" spans="1:11" x14ac:dyDescent="0.2">
      <c r="A167" s="37">
        <v>45930</v>
      </c>
      <c r="B167" s="32"/>
      <c r="C167" s="32"/>
      <c r="D167" s="32">
        <f t="shared" si="0"/>
        <v>0</v>
      </c>
      <c r="E167" s="32">
        <f>D166*E149*30/360</f>
        <v>518998.08333333331</v>
      </c>
      <c r="F167" s="43"/>
      <c r="G167"/>
      <c r="I167" s="4"/>
      <c r="K167"/>
    </row>
    <row r="168" spans="1:11" x14ac:dyDescent="0.2">
      <c r="A168" s="37">
        <v>45931</v>
      </c>
      <c r="B168" s="32">
        <f>B166</f>
        <v>0</v>
      </c>
      <c r="C168" s="32">
        <f>C166</f>
        <v>0</v>
      </c>
      <c r="D168" s="32">
        <f>D166-C168</f>
        <v>83935000</v>
      </c>
      <c r="E168" s="32"/>
      <c r="F168" s="43"/>
      <c r="G168"/>
      <c r="I168" s="4"/>
      <c r="K168"/>
    </row>
    <row r="169" spans="1:11" x14ac:dyDescent="0.2">
      <c r="A169" s="37">
        <v>45961</v>
      </c>
      <c r="B169" s="32"/>
      <c r="C169" s="32"/>
      <c r="D169" s="32">
        <f t="shared" si="0"/>
        <v>0</v>
      </c>
      <c r="E169" s="32">
        <f>D168*E149*30/360</f>
        <v>518998.08333333331</v>
      </c>
      <c r="F169" s="43"/>
      <c r="G169"/>
      <c r="I169" s="4"/>
      <c r="K169"/>
    </row>
    <row r="170" spans="1:11" x14ac:dyDescent="0.2">
      <c r="A170" s="37">
        <v>45962</v>
      </c>
      <c r="B170" s="32">
        <f>B168</f>
        <v>0</v>
      </c>
      <c r="C170" s="32">
        <f>C168</f>
        <v>0</v>
      </c>
      <c r="D170" s="32">
        <f>D168-C170</f>
        <v>83935000</v>
      </c>
      <c r="E170" s="32"/>
      <c r="F170" s="43"/>
      <c r="G170"/>
      <c r="I170" s="4"/>
      <c r="K170"/>
    </row>
    <row r="171" spans="1:11" x14ac:dyDescent="0.2">
      <c r="A171" s="37">
        <v>45991</v>
      </c>
      <c r="B171" s="32"/>
      <c r="C171" s="32"/>
      <c r="D171" s="32">
        <f t="shared" si="0"/>
        <v>0</v>
      </c>
      <c r="E171" s="32">
        <f>D170*E149*30/360</f>
        <v>518998.08333333331</v>
      </c>
      <c r="F171" s="43"/>
      <c r="G171"/>
      <c r="I171" s="4"/>
      <c r="K171"/>
    </row>
    <row r="172" spans="1:11" x14ac:dyDescent="0.2">
      <c r="A172" s="37">
        <v>45992</v>
      </c>
      <c r="B172" s="32">
        <v>0</v>
      </c>
      <c r="C172" s="32">
        <f>C170</f>
        <v>0</v>
      </c>
      <c r="D172" s="32">
        <f>D170-C172</f>
        <v>83935000</v>
      </c>
      <c r="E172" s="32"/>
      <c r="F172" s="43"/>
      <c r="G172">
        <v>12</v>
      </c>
      <c r="I172" s="4"/>
      <c r="K172"/>
    </row>
    <row r="173" spans="1:11" ht="13.5" thickBot="1" x14ac:dyDescent="0.25">
      <c r="A173" s="38">
        <v>46022</v>
      </c>
      <c r="B173" s="39"/>
      <c r="C173" s="32"/>
      <c r="D173" s="39"/>
      <c r="E173" s="39">
        <f>D172*E149*30/360</f>
        <v>518998.08333333331</v>
      </c>
      <c r="F173" s="43"/>
      <c r="G173"/>
      <c r="I173" s="4"/>
      <c r="K173"/>
    </row>
    <row r="174" spans="1:11" ht="13.5" thickBot="1" x14ac:dyDescent="0.25">
      <c r="A174" s="45">
        <v>2025</v>
      </c>
      <c r="B174" s="27">
        <f>SUM(B150:B173)</f>
        <v>12318762</v>
      </c>
      <c r="C174" s="27">
        <f>SUM(C150:C173)</f>
        <v>0</v>
      </c>
      <c r="D174" s="28"/>
      <c r="E174" s="27">
        <f>SUM(E151:E173)</f>
        <v>6227976.9999999991</v>
      </c>
      <c r="F174" s="43"/>
      <c r="G174"/>
      <c r="I174" s="4"/>
      <c r="K174"/>
    </row>
    <row r="175" spans="1:11" x14ac:dyDescent="0.2">
      <c r="A175" s="31"/>
      <c r="B175" s="32"/>
      <c r="C175" s="32"/>
      <c r="D175" s="32"/>
      <c r="E175" s="34">
        <f>E123</f>
        <v>7.4200000000000002E-2</v>
      </c>
      <c r="F175" s="43"/>
      <c r="G175"/>
      <c r="I175" s="4"/>
      <c r="K175"/>
    </row>
    <row r="176" spans="1:11" x14ac:dyDescent="0.2">
      <c r="A176" s="37">
        <v>46053</v>
      </c>
      <c r="B176" s="32"/>
      <c r="C176" s="32">
        <f>K141</f>
        <v>538045</v>
      </c>
      <c r="D176" s="32">
        <f>D172-C176</f>
        <v>83396955</v>
      </c>
      <c r="E176" s="32"/>
      <c r="F176" s="43"/>
      <c r="G176"/>
      <c r="I176" s="4"/>
      <c r="K176"/>
    </row>
    <row r="177" spans="1:11" x14ac:dyDescent="0.2">
      <c r="A177" s="46"/>
      <c r="B177" s="32"/>
      <c r="C177" s="32"/>
      <c r="D177" s="32"/>
      <c r="E177" s="32">
        <f>D176*E175*30/360</f>
        <v>515671.17174999998</v>
      </c>
      <c r="F177" s="43"/>
      <c r="G177"/>
      <c r="I177" s="4"/>
      <c r="K177"/>
    </row>
    <row r="178" spans="1:11" x14ac:dyDescent="0.2">
      <c r="A178" s="37">
        <v>46081</v>
      </c>
      <c r="B178" s="32"/>
      <c r="C178" s="32">
        <f>C176</f>
        <v>538045</v>
      </c>
      <c r="D178" s="32">
        <f>D176-C178</f>
        <v>82858910</v>
      </c>
      <c r="E178" s="32"/>
      <c r="F178" s="43"/>
      <c r="G178"/>
      <c r="I178" s="4"/>
      <c r="K178"/>
    </row>
    <row r="179" spans="1:11" x14ac:dyDescent="0.2">
      <c r="A179" s="46"/>
      <c r="B179" s="32"/>
      <c r="C179" s="32"/>
      <c r="D179" s="32"/>
      <c r="E179" s="32">
        <f>D178*E175*30/360</f>
        <v>512344.26016666676</v>
      </c>
      <c r="F179" s="43"/>
      <c r="G179"/>
      <c r="I179" s="4"/>
      <c r="K179"/>
    </row>
    <row r="180" spans="1:11" x14ac:dyDescent="0.2">
      <c r="A180" s="37">
        <v>46112</v>
      </c>
      <c r="B180" s="32"/>
      <c r="C180" s="32">
        <f>C178</f>
        <v>538045</v>
      </c>
      <c r="D180" s="32">
        <f>D178-C180</f>
        <v>82320865</v>
      </c>
      <c r="E180" s="32"/>
      <c r="F180" s="43"/>
      <c r="G180"/>
      <c r="I180" s="4"/>
      <c r="K180"/>
    </row>
    <row r="181" spans="1:11" x14ac:dyDescent="0.2">
      <c r="A181" s="46"/>
      <c r="B181" s="32"/>
      <c r="C181" s="32"/>
      <c r="D181" s="32"/>
      <c r="E181" s="32">
        <f>D180*E175*30/360</f>
        <v>509017.34858333337</v>
      </c>
      <c r="F181" s="43"/>
      <c r="G181"/>
      <c r="I181" s="4"/>
      <c r="K181"/>
    </row>
    <row r="182" spans="1:11" x14ac:dyDescent="0.2">
      <c r="A182" s="37">
        <v>46142</v>
      </c>
      <c r="B182" s="32"/>
      <c r="C182" s="32">
        <f>C180</f>
        <v>538045</v>
      </c>
      <c r="D182" s="32">
        <f>D180-C182</f>
        <v>81782820</v>
      </c>
      <c r="E182" s="32"/>
      <c r="F182" s="43"/>
      <c r="G182"/>
      <c r="I182" s="4"/>
      <c r="K182"/>
    </row>
    <row r="183" spans="1:11" x14ac:dyDescent="0.2">
      <c r="A183" s="46"/>
      <c r="B183" s="32"/>
      <c r="C183" s="32"/>
      <c r="D183" s="32"/>
      <c r="E183" s="32">
        <f>D182*E175*30/360</f>
        <v>505690.43699999998</v>
      </c>
      <c r="F183" s="43"/>
      <c r="G183"/>
      <c r="I183" s="4"/>
      <c r="K183"/>
    </row>
    <row r="184" spans="1:11" x14ac:dyDescent="0.2">
      <c r="A184" s="37">
        <v>46173</v>
      </c>
      <c r="B184" s="32"/>
      <c r="C184" s="32">
        <f>C182</f>
        <v>538045</v>
      </c>
      <c r="D184" s="32">
        <f>D182-C184</f>
        <v>81244775</v>
      </c>
      <c r="E184" s="32"/>
      <c r="F184" s="43"/>
      <c r="G184"/>
      <c r="I184" s="4"/>
      <c r="K184"/>
    </row>
    <row r="185" spans="1:11" x14ac:dyDescent="0.2">
      <c r="A185" s="46"/>
      <c r="B185" s="32"/>
      <c r="C185" s="32"/>
      <c r="D185" s="32"/>
      <c r="E185" s="32">
        <f>D184*E175*30/360</f>
        <v>502363.52541666658</v>
      </c>
      <c r="F185" s="43"/>
      <c r="G185"/>
      <c r="I185" s="4"/>
      <c r="K185"/>
    </row>
    <row r="186" spans="1:11" x14ac:dyDescent="0.2">
      <c r="A186" s="37">
        <v>46203</v>
      </c>
      <c r="B186" s="32"/>
      <c r="C186" s="32">
        <f>C184</f>
        <v>538045</v>
      </c>
      <c r="D186" s="32">
        <f>D184-C186</f>
        <v>80706730</v>
      </c>
      <c r="E186" s="32"/>
      <c r="F186" s="43"/>
      <c r="G186"/>
      <c r="I186" s="4"/>
      <c r="K186"/>
    </row>
    <row r="187" spans="1:11" x14ac:dyDescent="0.2">
      <c r="A187" s="46"/>
      <c r="B187" s="32"/>
      <c r="C187" s="32"/>
      <c r="D187" s="32"/>
      <c r="E187" s="32">
        <f>D186*E175*30/360</f>
        <v>499036.61383333337</v>
      </c>
      <c r="F187" s="43"/>
      <c r="G187"/>
      <c r="I187" s="4"/>
      <c r="K187"/>
    </row>
    <row r="188" spans="1:11" x14ac:dyDescent="0.2">
      <c r="A188" s="37">
        <v>46234</v>
      </c>
      <c r="B188" s="32"/>
      <c r="C188" s="32">
        <f>C186</f>
        <v>538045</v>
      </c>
      <c r="D188" s="32">
        <f>D186-C188</f>
        <v>80168685</v>
      </c>
      <c r="E188" s="32"/>
      <c r="F188" s="43"/>
      <c r="G188"/>
      <c r="I188" s="4"/>
      <c r="K188"/>
    </row>
    <row r="189" spans="1:11" x14ac:dyDescent="0.2">
      <c r="A189" s="46"/>
      <c r="B189" s="32"/>
      <c r="C189" s="32"/>
      <c r="D189" s="32"/>
      <c r="E189" s="32">
        <f>D188*E175*30/360</f>
        <v>495709.70225000003</v>
      </c>
      <c r="F189" s="43"/>
      <c r="G189"/>
      <c r="I189" s="4"/>
      <c r="K189"/>
    </row>
    <row r="190" spans="1:11" x14ac:dyDescent="0.2">
      <c r="A190" s="37">
        <v>46265</v>
      </c>
      <c r="B190" s="32"/>
      <c r="C190" s="32">
        <f>C188</f>
        <v>538045</v>
      </c>
      <c r="D190" s="32">
        <f>D188-C190</f>
        <v>79630640</v>
      </c>
      <c r="E190" s="32"/>
      <c r="F190" s="43"/>
      <c r="G190"/>
      <c r="I190" s="4"/>
      <c r="K190"/>
    </row>
    <row r="191" spans="1:11" x14ac:dyDescent="0.2">
      <c r="A191" s="46"/>
      <c r="B191" s="32"/>
      <c r="C191" s="32"/>
      <c r="D191" s="32"/>
      <c r="E191" s="32">
        <f>D190*E175*30/360</f>
        <v>492382.79066666664</v>
      </c>
      <c r="F191" s="43"/>
      <c r="G191"/>
      <c r="I191" s="4"/>
      <c r="K191"/>
    </row>
    <row r="192" spans="1:11" x14ac:dyDescent="0.2">
      <c r="A192" s="37">
        <v>46295</v>
      </c>
      <c r="B192" s="32"/>
      <c r="C192" s="32">
        <f>C190</f>
        <v>538045</v>
      </c>
      <c r="D192" s="32">
        <f>D190-C192</f>
        <v>79092595</v>
      </c>
      <c r="E192" s="32"/>
      <c r="F192" s="43"/>
      <c r="G192"/>
      <c r="I192" s="4"/>
      <c r="K192"/>
    </row>
    <row r="193" spans="1:11" x14ac:dyDescent="0.2">
      <c r="A193" s="46"/>
      <c r="B193" s="32"/>
      <c r="C193" s="32"/>
      <c r="D193" s="32"/>
      <c r="E193" s="32">
        <f>D192*E175*30/360</f>
        <v>489055.87908333342</v>
      </c>
      <c r="F193" s="43"/>
      <c r="G193"/>
      <c r="I193" s="4"/>
      <c r="K193"/>
    </row>
    <row r="194" spans="1:11" x14ac:dyDescent="0.2">
      <c r="A194" s="37">
        <v>46326</v>
      </c>
      <c r="B194" s="32"/>
      <c r="C194" s="32">
        <f>C192</f>
        <v>538045</v>
      </c>
      <c r="D194" s="32">
        <f>D192-C194</f>
        <v>78554550</v>
      </c>
      <c r="E194" s="32"/>
      <c r="F194" s="43"/>
      <c r="G194"/>
      <c r="I194" s="4"/>
      <c r="K194"/>
    </row>
    <row r="195" spans="1:11" x14ac:dyDescent="0.2">
      <c r="A195" s="46"/>
      <c r="B195" s="32"/>
      <c r="C195" s="32"/>
      <c r="D195" s="32"/>
      <c r="E195" s="32">
        <f>D194*E175*30/360</f>
        <v>485728.96750000003</v>
      </c>
      <c r="F195" s="43"/>
      <c r="G195"/>
      <c r="I195" s="4"/>
      <c r="K195"/>
    </row>
    <row r="196" spans="1:11" x14ac:dyDescent="0.2">
      <c r="A196" s="37">
        <v>46356</v>
      </c>
      <c r="B196" s="32"/>
      <c r="C196" s="32">
        <f>C194</f>
        <v>538045</v>
      </c>
      <c r="D196" s="32">
        <f>D194-C196</f>
        <v>78016505</v>
      </c>
      <c r="E196" s="32"/>
      <c r="F196" s="43"/>
      <c r="G196"/>
      <c r="I196" s="4"/>
      <c r="K196"/>
    </row>
    <row r="197" spans="1:11" x14ac:dyDescent="0.2">
      <c r="A197" s="46"/>
      <c r="B197" s="32"/>
      <c r="C197" s="32"/>
      <c r="D197" s="32"/>
      <c r="E197" s="32">
        <f>D196*E175*30/360</f>
        <v>482402.05591666664</v>
      </c>
      <c r="F197" s="43"/>
      <c r="G197"/>
      <c r="I197" s="4"/>
      <c r="K197"/>
    </row>
    <row r="198" spans="1:11" x14ac:dyDescent="0.2">
      <c r="A198" s="38">
        <v>46387</v>
      </c>
      <c r="B198" s="32"/>
      <c r="C198" s="32">
        <f>C196</f>
        <v>538045</v>
      </c>
      <c r="D198" s="32">
        <f>D196-C198</f>
        <v>77478460</v>
      </c>
      <c r="E198" s="32"/>
      <c r="F198" s="43"/>
      <c r="G198">
        <v>12</v>
      </c>
      <c r="I198" s="4"/>
      <c r="K198"/>
    </row>
    <row r="199" spans="1:11" ht="13.5" thickBot="1" x14ac:dyDescent="0.25">
      <c r="A199" s="46"/>
      <c r="B199" s="39"/>
      <c r="D199" s="39"/>
      <c r="E199" s="39">
        <f>D198*E175*30/360</f>
        <v>479075.14433333336</v>
      </c>
      <c r="F199" s="43"/>
      <c r="G199"/>
      <c r="I199" s="4"/>
      <c r="K199"/>
    </row>
    <row r="200" spans="1:11" ht="13.5" thickBot="1" x14ac:dyDescent="0.25">
      <c r="A200" s="45">
        <v>2026</v>
      </c>
      <c r="B200" s="28"/>
      <c r="C200" s="27">
        <f>SUM(C176:C199)</f>
        <v>6456540</v>
      </c>
      <c r="D200" s="28"/>
      <c r="E200" s="27">
        <f>SUM(E177:E199)</f>
        <v>5968477.8965000007</v>
      </c>
      <c r="F200" s="43"/>
      <c r="G200"/>
      <c r="I200" s="4"/>
      <c r="K200"/>
    </row>
    <row r="201" spans="1:11" x14ac:dyDescent="0.2">
      <c r="A201" s="31"/>
      <c r="B201" s="32"/>
      <c r="C201" s="32"/>
      <c r="D201" s="32"/>
      <c r="E201" s="34">
        <f>E175</f>
        <v>7.4200000000000002E-2</v>
      </c>
      <c r="F201" s="43"/>
      <c r="G201"/>
      <c r="I201" s="4"/>
      <c r="K201"/>
    </row>
    <row r="202" spans="1:11" x14ac:dyDescent="0.2">
      <c r="A202" s="42">
        <v>46418</v>
      </c>
      <c r="B202" s="32"/>
      <c r="C202" s="32">
        <f>C198</f>
        <v>538045</v>
      </c>
      <c r="D202" s="32">
        <f>D198-C202</f>
        <v>76940415</v>
      </c>
      <c r="E202" s="32"/>
      <c r="F202" s="43"/>
      <c r="G202"/>
      <c r="I202" s="4"/>
      <c r="K202"/>
    </row>
    <row r="203" spans="1:11" x14ac:dyDescent="0.2">
      <c r="A203" s="37"/>
      <c r="B203" s="32"/>
      <c r="C203" s="32"/>
      <c r="D203" s="32"/>
      <c r="E203" s="32">
        <f>D202*E201*30/360</f>
        <v>475748.23275000008</v>
      </c>
      <c r="F203" s="43"/>
      <c r="G203"/>
      <c r="I203" s="4"/>
      <c r="K203"/>
    </row>
    <row r="204" spans="1:11" x14ac:dyDescent="0.2">
      <c r="A204" s="37">
        <v>46446</v>
      </c>
      <c r="B204" s="32"/>
      <c r="C204" s="32">
        <f>C202</f>
        <v>538045</v>
      </c>
      <c r="D204" s="32">
        <f>D202-C204</f>
        <v>76402370</v>
      </c>
      <c r="E204" s="32"/>
      <c r="F204" s="43"/>
      <c r="G204"/>
      <c r="I204" s="4"/>
      <c r="K204"/>
    </row>
    <row r="205" spans="1:11" x14ac:dyDescent="0.2">
      <c r="A205" s="37"/>
      <c r="B205" s="32"/>
      <c r="C205" s="32"/>
      <c r="D205" s="32"/>
      <c r="E205" s="32">
        <f>D204*E201*30/360</f>
        <v>472421.32116666669</v>
      </c>
      <c r="F205" s="43"/>
      <c r="G205"/>
      <c r="I205" s="4"/>
      <c r="K205"/>
    </row>
    <row r="206" spans="1:11" x14ac:dyDescent="0.2">
      <c r="A206" s="37">
        <v>46477</v>
      </c>
      <c r="B206" s="32"/>
      <c r="C206" s="32">
        <f>C204</f>
        <v>538045</v>
      </c>
      <c r="D206" s="32">
        <f>D204-C206</f>
        <v>75864325</v>
      </c>
      <c r="E206" s="32"/>
      <c r="F206" s="43"/>
      <c r="G206"/>
      <c r="I206" s="4"/>
      <c r="K206"/>
    </row>
    <row r="207" spans="1:11" x14ac:dyDescent="0.2">
      <c r="A207" s="46"/>
      <c r="B207" s="32"/>
      <c r="C207" s="32"/>
      <c r="D207" s="32"/>
      <c r="E207" s="32">
        <f>D206*E201*30/360</f>
        <v>469094.4095833333</v>
      </c>
      <c r="F207" s="43"/>
      <c r="G207"/>
      <c r="I207" s="4"/>
      <c r="K207"/>
    </row>
    <row r="208" spans="1:11" x14ac:dyDescent="0.2">
      <c r="A208" s="37">
        <v>46507</v>
      </c>
      <c r="B208" s="32"/>
      <c r="C208" s="32">
        <f>C206</f>
        <v>538045</v>
      </c>
      <c r="D208" s="32">
        <f>D206-C208</f>
        <v>75326280</v>
      </c>
      <c r="E208" s="32"/>
      <c r="F208" s="43"/>
      <c r="G208"/>
      <c r="I208" s="4"/>
      <c r="K208"/>
    </row>
    <row r="209" spans="1:11" x14ac:dyDescent="0.2">
      <c r="A209" s="46"/>
      <c r="B209" s="32"/>
      <c r="C209" s="32"/>
      <c r="D209" s="32"/>
      <c r="E209" s="32">
        <f>D208*E201*30/360</f>
        <v>465767.49800000002</v>
      </c>
      <c r="F209" s="43"/>
      <c r="G209"/>
      <c r="I209" s="4"/>
      <c r="K209"/>
    </row>
    <row r="210" spans="1:11" x14ac:dyDescent="0.2">
      <c r="A210" s="37">
        <v>46538</v>
      </c>
      <c r="B210" s="32"/>
      <c r="C210" s="32">
        <f>C208</f>
        <v>538045</v>
      </c>
      <c r="D210" s="32">
        <f>D208-C210</f>
        <v>74788235</v>
      </c>
      <c r="E210" s="32"/>
      <c r="F210" s="43"/>
      <c r="G210"/>
      <c r="I210" s="4"/>
      <c r="K210"/>
    </row>
    <row r="211" spans="1:11" x14ac:dyDescent="0.2">
      <c r="A211" s="46"/>
      <c r="B211" s="32"/>
      <c r="C211" s="32"/>
      <c r="D211" s="32"/>
      <c r="E211" s="32">
        <f>D210*E201*30/360</f>
        <v>462440.58641666669</v>
      </c>
      <c r="F211" s="43"/>
      <c r="G211"/>
      <c r="I211" s="4"/>
      <c r="K211"/>
    </row>
    <row r="212" spans="1:11" x14ac:dyDescent="0.2">
      <c r="A212" s="37">
        <v>46568</v>
      </c>
      <c r="B212" s="32"/>
      <c r="C212" s="32">
        <f>C210</f>
        <v>538045</v>
      </c>
      <c r="D212" s="32">
        <f>D210-C212</f>
        <v>74250190</v>
      </c>
      <c r="E212" s="32"/>
      <c r="F212" s="43"/>
      <c r="G212"/>
      <c r="I212" s="4"/>
      <c r="K212"/>
    </row>
    <row r="213" spans="1:11" x14ac:dyDescent="0.2">
      <c r="A213" s="46"/>
      <c r="B213" s="32"/>
      <c r="C213" s="32"/>
      <c r="D213" s="32"/>
      <c r="E213" s="32">
        <f>D212*E201*30/360</f>
        <v>459113.67483333335</v>
      </c>
      <c r="F213" s="43"/>
      <c r="G213"/>
      <c r="I213" s="4"/>
      <c r="K213"/>
    </row>
    <row r="214" spans="1:11" x14ac:dyDescent="0.2">
      <c r="A214" s="37">
        <v>46599</v>
      </c>
      <c r="B214" s="32"/>
      <c r="C214" s="32">
        <f>C212</f>
        <v>538045</v>
      </c>
      <c r="D214" s="32">
        <f>D212-C214</f>
        <v>73712145</v>
      </c>
      <c r="E214" s="32"/>
      <c r="F214" s="43"/>
      <c r="G214"/>
      <c r="I214" s="4"/>
      <c r="K214"/>
    </row>
    <row r="215" spans="1:11" x14ac:dyDescent="0.2">
      <c r="A215" s="46"/>
      <c r="B215" s="32"/>
      <c r="C215" s="32"/>
      <c r="D215" s="32"/>
      <c r="E215" s="32">
        <f>D214*E201*30/360</f>
        <v>455786.76325000002</v>
      </c>
      <c r="F215" s="43"/>
      <c r="G215"/>
      <c r="I215" s="4"/>
      <c r="K215"/>
    </row>
    <row r="216" spans="1:11" x14ac:dyDescent="0.2">
      <c r="A216" s="37">
        <v>46630</v>
      </c>
      <c r="B216" s="32"/>
      <c r="C216" s="32">
        <f>C214</f>
        <v>538045</v>
      </c>
      <c r="D216" s="32">
        <f>D214-C216</f>
        <v>73174100</v>
      </c>
      <c r="E216" s="32"/>
      <c r="F216" s="43"/>
      <c r="G216"/>
      <c r="I216" s="4"/>
      <c r="K216"/>
    </row>
    <row r="217" spans="1:11" x14ac:dyDescent="0.2">
      <c r="A217" s="46"/>
      <c r="B217" s="32"/>
      <c r="C217" s="32"/>
      <c r="D217" s="32"/>
      <c r="E217" s="32">
        <f>D216*E201*30/360</f>
        <v>452459.85166666663</v>
      </c>
      <c r="F217" s="43"/>
      <c r="G217"/>
      <c r="I217" s="4"/>
      <c r="K217"/>
    </row>
    <row r="218" spans="1:11" x14ac:dyDescent="0.2">
      <c r="A218" s="37">
        <v>46660</v>
      </c>
      <c r="B218" s="32"/>
      <c r="C218" s="32">
        <f>C216</f>
        <v>538045</v>
      </c>
      <c r="D218" s="32">
        <f>D216-C218</f>
        <v>72636055</v>
      </c>
      <c r="E218" s="32"/>
      <c r="F218" s="43"/>
      <c r="G218"/>
      <c r="I218" s="4"/>
      <c r="K218"/>
    </row>
    <row r="219" spans="1:11" x14ac:dyDescent="0.2">
      <c r="A219" s="46"/>
      <c r="B219" s="32"/>
      <c r="C219" s="32"/>
      <c r="D219" s="32"/>
      <c r="E219" s="32">
        <f>D218*E201*30/360</f>
        <v>449132.94008333335</v>
      </c>
      <c r="F219" s="43"/>
      <c r="G219"/>
      <c r="I219" s="4"/>
      <c r="K219"/>
    </row>
    <row r="220" spans="1:11" x14ac:dyDescent="0.2">
      <c r="A220" s="37">
        <v>46691</v>
      </c>
      <c r="B220" s="32"/>
      <c r="C220" s="32">
        <f>C218</f>
        <v>538045</v>
      </c>
      <c r="D220" s="32">
        <f>D218-C220</f>
        <v>72098010</v>
      </c>
      <c r="E220" s="32"/>
      <c r="F220" s="43"/>
      <c r="G220"/>
      <c r="I220" s="4"/>
      <c r="K220"/>
    </row>
    <row r="221" spans="1:11" x14ac:dyDescent="0.2">
      <c r="A221" s="46"/>
      <c r="B221" s="32"/>
      <c r="C221" s="32"/>
      <c r="D221" s="32"/>
      <c r="E221" s="32">
        <f>D220*E201*30/360</f>
        <v>445806.02849999996</v>
      </c>
      <c r="F221" s="43"/>
      <c r="G221"/>
      <c r="I221" s="4"/>
      <c r="K221"/>
    </row>
    <row r="222" spans="1:11" x14ac:dyDescent="0.2">
      <c r="A222" s="37">
        <v>46721</v>
      </c>
      <c r="B222" s="32"/>
      <c r="C222" s="32">
        <f>C220</f>
        <v>538045</v>
      </c>
      <c r="D222" s="32">
        <f>D220-C222</f>
        <v>71559965</v>
      </c>
      <c r="E222" s="32"/>
      <c r="F222" s="43"/>
      <c r="G222"/>
      <c r="I222" s="4"/>
      <c r="K222"/>
    </row>
    <row r="223" spans="1:11" x14ac:dyDescent="0.2">
      <c r="A223" s="46"/>
      <c r="B223" s="32"/>
      <c r="C223" s="32"/>
      <c r="D223" s="32"/>
      <c r="E223" s="32">
        <f>D222*E201*30/360</f>
        <v>442479.11691666668</v>
      </c>
      <c r="F223" s="43"/>
      <c r="G223"/>
      <c r="I223" s="4"/>
      <c r="K223"/>
    </row>
    <row r="224" spans="1:11" x14ac:dyDescent="0.2">
      <c r="A224" s="38">
        <v>46752</v>
      </c>
      <c r="B224" s="32"/>
      <c r="C224" s="32">
        <f>C222</f>
        <v>538045</v>
      </c>
      <c r="D224" s="32">
        <f>D222-C224</f>
        <v>71021920</v>
      </c>
      <c r="E224" s="32"/>
      <c r="F224" s="43"/>
      <c r="G224">
        <v>12</v>
      </c>
      <c r="I224" s="4">
        <f>G120+G146+G172+G198+G224</f>
        <v>55</v>
      </c>
      <c r="K224"/>
    </row>
    <row r="225" spans="1:19" ht="18" customHeight="1" thickBot="1" x14ac:dyDescent="0.25">
      <c r="A225" s="46"/>
      <c r="B225" s="39"/>
      <c r="D225" s="39"/>
      <c r="E225" s="39">
        <f>D224*E201*31/360</f>
        <v>453790.6121777778</v>
      </c>
      <c r="F225" s="43"/>
      <c r="G225"/>
      <c r="I225" s="4"/>
      <c r="K225"/>
    </row>
    <row r="226" spans="1:19" ht="13.5" thickBot="1" x14ac:dyDescent="0.25">
      <c r="A226" s="45">
        <v>2027</v>
      </c>
      <c r="B226" s="28"/>
      <c r="C226" s="27">
        <f>SUM(C202:C225)</f>
        <v>6456540</v>
      </c>
      <c r="D226" s="28"/>
      <c r="E226" s="27">
        <f>SUM(E203:E225)</f>
        <v>5504041.0353444451</v>
      </c>
      <c r="F226" s="43"/>
      <c r="G226"/>
      <c r="I226" s="4"/>
      <c r="K226"/>
    </row>
    <row r="227" spans="1:19" x14ac:dyDescent="0.2">
      <c r="A227" s="31"/>
      <c r="B227" s="32"/>
      <c r="C227" s="32"/>
      <c r="D227" s="32"/>
      <c r="E227" s="34">
        <f>E149</f>
        <v>7.4200000000000002E-2</v>
      </c>
      <c r="F227" s="43"/>
      <c r="G227"/>
      <c r="I227" s="4"/>
      <c r="K227"/>
    </row>
    <row r="228" spans="1:19" x14ac:dyDescent="0.2">
      <c r="A228" s="37">
        <v>46783</v>
      </c>
      <c r="B228" s="32"/>
      <c r="C228" s="32">
        <f>$I$62</f>
        <v>538045</v>
      </c>
      <c r="D228" s="32">
        <f>D224-C228</f>
        <v>70483875</v>
      </c>
      <c r="E228" s="32"/>
      <c r="F228" s="43"/>
      <c r="G228"/>
      <c r="I228" s="4"/>
      <c r="K228"/>
    </row>
    <row r="229" spans="1:19" x14ac:dyDescent="0.2">
      <c r="A229" s="46"/>
      <c r="B229" s="32"/>
      <c r="C229" s="32"/>
      <c r="D229" s="32"/>
      <c r="E229" s="32">
        <f>D228*E227*30/360</f>
        <v>435825.29375000001</v>
      </c>
      <c r="F229" s="43"/>
      <c r="G229"/>
      <c r="I229" s="4"/>
      <c r="K229"/>
    </row>
    <row r="230" spans="1:19" x14ac:dyDescent="0.2">
      <c r="A230" s="37">
        <v>46811</v>
      </c>
      <c r="B230" s="32"/>
      <c r="C230" s="32">
        <f>$I$62</f>
        <v>538045</v>
      </c>
      <c r="D230" s="32">
        <f>D228-C230</f>
        <v>69945830</v>
      </c>
      <c r="E230" s="32"/>
      <c r="F230" s="43"/>
      <c r="G230"/>
      <c r="I230" s="4"/>
      <c r="K230"/>
    </row>
    <row r="231" spans="1:19" x14ac:dyDescent="0.2">
      <c r="A231" s="46"/>
      <c r="B231" s="32"/>
      <c r="C231" s="32"/>
      <c r="D231" s="32"/>
      <c r="E231" s="32">
        <f>D230*E227*30/360</f>
        <v>432498.38216666668</v>
      </c>
      <c r="F231" s="43"/>
      <c r="G231"/>
      <c r="I231" s="4"/>
      <c r="K231"/>
    </row>
    <row r="232" spans="1:19" x14ac:dyDescent="0.2">
      <c r="A232" s="37">
        <v>46843</v>
      </c>
      <c r="B232" s="32"/>
      <c r="C232" s="32">
        <f>$I$62</f>
        <v>538045</v>
      </c>
      <c r="D232" s="32">
        <f>D230-C232</f>
        <v>69407785</v>
      </c>
      <c r="E232" s="32"/>
      <c r="F232" s="43"/>
      <c r="G232"/>
      <c r="I232" s="4"/>
      <c r="K232"/>
    </row>
    <row r="233" spans="1:19" x14ac:dyDescent="0.2">
      <c r="A233" s="46"/>
      <c r="B233" s="32"/>
      <c r="C233" s="32"/>
      <c r="D233" s="32"/>
      <c r="E233" s="32">
        <f>D232*E227*30/360</f>
        <v>429171.47058333334</v>
      </c>
      <c r="F233" s="43"/>
      <c r="G233"/>
      <c r="I233" s="4"/>
      <c r="K233"/>
    </row>
    <row r="234" spans="1:19" x14ac:dyDescent="0.2">
      <c r="A234" s="37">
        <v>46873</v>
      </c>
      <c r="B234" s="32"/>
      <c r="C234" s="32">
        <f>$I$62</f>
        <v>538045</v>
      </c>
      <c r="D234" s="32">
        <f>D232-C234</f>
        <v>68869740</v>
      </c>
      <c r="E234" s="32"/>
      <c r="F234" s="43"/>
      <c r="G234"/>
      <c r="I234" s="4" t="s">
        <v>29</v>
      </c>
      <c r="K234"/>
    </row>
    <row r="235" spans="1:19" x14ac:dyDescent="0.2">
      <c r="A235" s="46"/>
      <c r="B235" s="32"/>
      <c r="C235" s="32"/>
      <c r="D235" s="32"/>
      <c r="E235" s="32">
        <f>D234*E227*30/360</f>
        <v>425844.55900000001</v>
      </c>
      <c r="F235" s="43"/>
      <c r="G235"/>
      <c r="I235" s="4"/>
      <c r="K235"/>
    </row>
    <row r="236" spans="1:19" s="52" customFormat="1" x14ac:dyDescent="0.2">
      <c r="A236" s="37">
        <v>46904</v>
      </c>
      <c r="B236" s="47"/>
      <c r="C236" s="47">
        <f>$I$62</f>
        <v>538045</v>
      </c>
      <c r="D236" s="47">
        <f>D234-C236</f>
        <v>68331695</v>
      </c>
      <c r="E236" s="47"/>
      <c r="F236" s="48"/>
      <c r="G236" s="49">
        <f>E226+E200+E174+E148+E122+E96+E229+E231+E233+E235</f>
        <v>23852106.353677779</v>
      </c>
      <c r="H236" s="50"/>
      <c r="I236" s="51">
        <f>5792820-G236</f>
        <v>-18059286.353677779</v>
      </c>
      <c r="J236" s="50"/>
    </row>
    <row r="237" spans="1:19" x14ac:dyDescent="0.2">
      <c r="A237" s="46"/>
      <c r="B237" s="32"/>
      <c r="C237" s="32"/>
      <c r="D237" s="32"/>
      <c r="E237" s="32">
        <f>D236*E227*30/360</f>
        <v>422517.64741666673</v>
      </c>
      <c r="F237" s="43"/>
      <c r="G237"/>
      <c r="I237" s="4"/>
      <c r="K237"/>
    </row>
    <row r="238" spans="1:19" x14ac:dyDescent="0.2">
      <c r="A238" s="37">
        <v>46934</v>
      </c>
      <c r="B238" s="32"/>
      <c r="C238" s="32">
        <f>$I$62</f>
        <v>538045</v>
      </c>
      <c r="D238" s="32">
        <f>D236-C238</f>
        <v>67793650</v>
      </c>
      <c r="E238" s="32"/>
      <c r="F238" s="43"/>
      <c r="G238"/>
      <c r="I238" s="4"/>
      <c r="K238" s="13" t="s">
        <v>30</v>
      </c>
    </row>
    <row r="239" spans="1:19" x14ac:dyDescent="0.2">
      <c r="A239" s="46"/>
      <c r="B239" s="32"/>
      <c r="C239" s="32"/>
      <c r="D239" s="32"/>
      <c r="E239" s="32">
        <f>D238*E227*30/360</f>
        <v>419190.73583333334</v>
      </c>
      <c r="F239" s="43"/>
      <c r="G239"/>
      <c r="I239" s="4"/>
      <c r="K239"/>
    </row>
    <row r="240" spans="1:19" x14ac:dyDescent="0.2">
      <c r="A240" s="37">
        <v>46965</v>
      </c>
      <c r="B240" s="32"/>
      <c r="C240" s="32">
        <f>$I$62</f>
        <v>538045</v>
      </c>
      <c r="D240" s="32">
        <f>D238-C240</f>
        <v>67255605</v>
      </c>
      <c r="E240" s="32"/>
      <c r="F240" s="43"/>
      <c r="G240"/>
      <c r="I240" s="4"/>
      <c r="K240">
        <v>2022</v>
      </c>
      <c r="L240">
        <v>2023</v>
      </c>
      <c r="M240">
        <v>2024</v>
      </c>
      <c r="N240">
        <v>2025</v>
      </c>
      <c r="O240">
        <v>2026</v>
      </c>
      <c r="P240">
        <v>2027</v>
      </c>
      <c r="Q240">
        <v>2028</v>
      </c>
      <c r="R240">
        <v>2029</v>
      </c>
      <c r="S240">
        <v>2030</v>
      </c>
    </row>
    <row r="241" spans="1:20" x14ac:dyDescent="0.2">
      <c r="A241" s="46"/>
      <c r="B241" s="32"/>
      <c r="C241" s="32"/>
      <c r="D241" s="32"/>
      <c r="E241" s="32">
        <f>D240*E227*30/360</f>
        <v>415863.82424999995</v>
      </c>
      <c r="F241" s="43"/>
      <c r="G241"/>
      <c r="I241" s="4"/>
      <c r="J241" t="s">
        <v>31</v>
      </c>
      <c r="K241" s="3">
        <f>C96</f>
        <v>0</v>
      </c>
      <c r="L241" s="3">
        <f>C122</f>
        <v>0</v>
      </c>
      <c r="M241" s="3">
        <f>C148</f>
        <v>0</v>
      </c>
      <c r="N241" s="3">
        <f>C174</f>
        <v>0</v>
      </c>
      <c r="O241" s="3">
        <f>C200</f>
        <v>6456540</v>
      </c>
      <c r="P241" s="3">
        <f>C226</f>
        <v>6456540</v>
      </c>
      <c r="Q241" s="3">
        <f>C252</f>
        <v>6456540</v>
      </c>
      <c r="R241" s="3">
        <f>C278</f>
        <v>6456540</v>
      </c>
      <c r="S241" s="3">
        <f>C304</f>
        <v>6456540</v>
      </c>
      <c r="T241" s="10">
        <f>M241+N241+O241+P241+Q241+R241+S241</f>
        <v>32282700</v>
      </c>
    </row>
    <row r="242" spans="1:20" x14ac:dyDescent="0.2">
      <c r="A242" s="37">
        <v>46996</v>
      </c>
      <c r="B242" s="32"/>
      <c r="C242" s="32">
        <f>$I$62</f>
        <v>538045</v>
      </c>
      <c r="D242" s="32">
        <f>D240-C242</f>
        <v>66717560</v>
      </c>
      <c r="E242" s="32"/>
      <c r="F242" s="43"/>
      <c r="G242"/>
      <c r="I242" s="4"/>
      <c r="J242" t="s">
        <v>24</v>
      </c>
      <c r="K242" s="3">
        <f>E96</f>
        <v>0</v>
      </c>
      <c r="L242" s="3">
        <f>E122</f>
        <v>0</v>
      </c>
      <c r="M242" s="3">
        <f>E148</f>
        <v>4428270.7163333325</v>
      </c>
      <c r="N242" s="3">
        <f>E174</f>
        <v>6227976.9999999991</v>
      </c>
      <c r="O242" s="3">
        <f>E200</f>
        <v>5968477.8965000007</v>
      </c>
      <c r="P242" s="3">
        <f>E226</f>
        <v>5504041.0353444451</v>
      </c>
      <c r="Q242" s="3">
        <f>E252</f>
        <v>5010327.3605000004</v>
      </c>
      <c r="R242" s="3">
        <f>E278</f>
        <v>4531252.0924999993</v>
      </c>
      <c r="S242" s="3">
        <f>E304</f>
        <v>4052176.8245000001</v>
      </c>
      <c r="T242" s="10">
        <f>M242+N242+O242+P242+Q242+R242</f>
        <v>31670346.101177774</v>
      </c>
    </row>
    <row r="243" spans="1:20" x14ac:dyDescent="0.2">
      <c r="A243" s="46"/>
      <c r="B243" s="32"/>
      <c r="C243" s="32"/>
      <c r="D243" s="32"/>
      <c r="E243" s="32">
        <f>D242*E227*30/360</f>
        <v>412536.91266666667</v>
      </c>
      <c r="F243" s="43"/>
      <c r="G243"/>
      <c r="I243" s="4"/>
      <c r="J243" t="s">
        <v>32</v>
      </c>
      <c r="K243"/>
    </row>
    <row r="244" spans="1:20" x14ac:dyDescent="0.2">
      <c r="A244" s="37">
        <v>47026</v>
      </c>
      <c r="B244" s="32"/>
      <c r="C244" s="32">
        <f>$I$62</f>
        <v>538045</v>
      </c>
      <c r="D244" s="32">
        <f>D242-C244</f>
        <v>66179515</v>
      </c>
      <c r="E244" s="32"/>
      <c r="F244" s="43"/>
      <c r="G244"/>
      <c r="I244" s="4"/>
      <c r="J244" t="s">
        <v>33</v>
      </c>
      <c r="K244" s="3">
        <f>K241+K242</f>
        <v>0</v>
      </c>
      <c r="L244" s="3">
        <f t="shared" ref="L244:S244" si="1">L241+L242</f>
        <v>0</v>
      </c>
      <c r="M244" s="3">
        <f t="shared" si="1"/>
        <v>4428270.7163333325</v>
      </c>
      <c r="N244" s="3">
        <f t="shared" si="1"/>
        <v>6227976.9999999991</v>
      </c>
      <c r="O244" s="3">
        <f t="shared" si="1"/>
        <v>12425017.896500001</v>
      </c>
      <c r="P244" s="3">
        <f t="shared" si="1"/>
        <v>11960581.035344444</v>
      </c>
      <c r="Q244" s="3">
        <f t="shared" si="1"/>
        <v>11466867.3605</v>
      </c>
      <c r="R244" s="3">
        <f t="shared" si="1"/>
        <v>10987792.092499999</v>
      </c>
      <c r="S244" s="3">
        <f t="shared" si="1"/>
        <v>10508716.8245</v>
      </c>
    </row>
    <row r="245" spans="1:20" x14ac:dyDescent="0.2">
      <c r="A245" s="46"/>
      <c r="B245" s="32"/>
      <c r="C245" s="32"/>
      <c r="D245" s="32"/>
      <c r="E245" s="32">
        <f>D244*E227*30/360</f>
        <v>409210.00108333339</v>
      </c>
      <c r="F245" s="43"/>
      <c r="G245"/>
      <c r="I245" s="4"/>
      <c r="K245"/>
    </row>
    <row r="246" spans="1:20" x14ac:dyDescent="0.2">
      <c r="A246" s="37">
        <v>47057</v>
      </c>
      <c r="B246" s="32"/>
      <c r="C246" s="32">
        <f>$I$62</f>
        <v>538045</v>
      </c>
      <c r="D246" s="32">
        <f>D244-C246</f>
        <v>65641470</v>
      </c>
      <c r="E246" s="32"/>
      <c r="F246" s="43"/>
      <c r="G246"/>
      <c r="I246" s="4"/>
      <c r="K246"/>
    </row>
    <row r="247" spans="1:20" x14ac:dyDescent="0.2">
      <c r="A247" s="46"/>
      <c r="B247" s="32"/>
      <c r="C247" s="32"/>
      <c r="D247" s="32"/>
      <c r="E247" s="32">
        <f>D246*E227*30/360</f>
        <v>405883.0895</v>
      </c>
      <c r="F247" s="43"/>
      <c r="G247"/>
      <c r="I247" s="4"/>
      <c r="K247"/>
    </row>
    <row r="248" spans="1:20" x14ac:dyDescent="0.2">
      <c r="A248" s="37">
        <v>47087</v>
      </c>
      <c r="B248" s="32"/>
      <c r="C248" s="32">
        <f>$I$62</f>
        <v>538045</v>
      </c>
      <c r="D248" s="32">
        <f>D246-C248</f>
        <v>65103425</v>
      </c>
      <c r="E248" s="32"/>
      <c r="F248" s="43"/>
      <c r="G248"/>
      <c r="I248" s="4"/>
      <c r="K248"/>
    </row>
    <row r="249" spans="1:20" x14ac:dyDescent="0.2">
      <c r="A249" s="46"/>
      <c r="B249" s="32"/>
      <c r="C249" s="32"/>
      <c r="D249" s="32"/>
      <c r="E249" s="32">
        <f>D248*E227*30/360</f>
        <v>402556.17791666661</v>
      </c>
      <c r="F249" s="43"/>
      <c r="G249"/>
      <c r="I249" s="4"/>
      <c r="K249"/>
    </row>
    <row r="250" spans="1:20" x14ac:dyDescent="0.2">
      <c r="A250" s="38">
        <v>47118</v>
      </c>
      <c r="B250" s="32"/>
      <c r="C250" s="32">
        <f>$I$62</f>
        <v>538045</v>
      </c>
      <c r="D250" s="32">
        <f>D248-C250</f>
        <v>64565380</v>
      </c>
      <c r="E250" s="32"/>
      <c r="F250" s="43"/>
      <c r="G250"/>
      <c r="I250" s="4"/>
      <c r="K250"/>
    </row>
    <row r="251" spans="1:20" ht="13.5" thickBot="1" x14ac:dyDescent="0.25">
      <c r="A251" s="46"/>
      <c r="B251" s="39"/>
      <c r="D251" s="39"/>
      <c r="E251" s="39">
        <f>D250*E227*30/360</f>
        <v>399229.26633333339</v>
      </c>
      <c r="F251" s="43"/>
      <c r="G251"/>
      <c r="I251" s="4"/>
      <c r="K251"/>
    </row>
    <row r="252" spans="1:20" s="56" customFormat="1" ht="13.5" thickBot="1" x14ac:dyDescent="0.25">
      <c r="A252" s="53">
        <v>2028</v>
      </c>
      <c r="B252" s="54"/>
      <c r="C252" s="55">
        <f>SUM(C228:C251)</f>
        <v>6456540</v>
      </c>
      <c r="D252" s="54"/>
      <c r="E252" s="55">
        <f>SUM(E229:E251)</f>
        <v>5010327.3605000004</v>
      </c>
      <c r="F252" s="48"/>
      <c r="I252" s="57"/>
    </row>
    <row r="253" spans="1:20" x14ac:dyDescent="0.2">
      <c r="A253" s="31"/>
      <c r="B253" s="32"/>
      <c r="C253" s="32"/>
      <c r="D253" s="32"/>
      <c r="E253" s="34">
        <f>E227</f>
        <v>7.4200000000000002E-2</v>
      </c>
      <c r="F253" s="43"/>
      <c r="G253"/>
      <c r="I253" s="4"/>
      <c r="K253"/>
    </row>
    <row r="254" spans="1:20" x14ac:dyDescent="0.2">
      <c r="A254" s="37">
        <v>47149</v>
      </c>
      <c r="B254" s="32"/>
      <c r="C254" s="32">
        <f>$I$62</f>
        <v>538045</v>
      </c>
      <c r="D254" s="32">
        <f>D250-C254</f>
        <v>64027335</v>
      </c>
      <c r="E254" s="32"/>
      <c r="F254" s="43"/>
      <c r="G254"/>
      <c r="I254" s="4"/>
      <c r="K254"/>
    </row>
    <row r="255" spans="1:20" x14ac:dyDescent="0.2">
      <c r="A255" s="46"/>
      <c r="B255" s="32"/>
      <c r="C255" s="32"/>
      <c r="D255" s="32"/>
      <c r="E255" s="32">
        <f>D254*E253*30/360</f>
        <v>395902.35475</v>
      </c>
      <c r="F255" s="43"/>
      <c r="G255"/>
      <c r="I255" s="4"/>
      <c r="K255"/>
    </row>
    <row r="256" spans="1:20" x14ac:dyDescent="0.2">
      <c r="A256" s="37">
        <v>47177</v>
      </c>
      <c r="B256" s="32"/>
      <c r="C256" s="32">
        <f>$I$62</f>
        <v>538045</v>
      </c>
      <c r="D256" s="32">
        <f>D254-C256</f>
        <v>63489290</v>
      </c>
      <c r="E256" s="32"/>
      <c r="F256" s="43"/>
      <c r="G256"/>
      <c r="I256" s="4"/>
      <c r="K256"/>
    </row>
    <row r="257" spans="1:11" x14ac:dyDescent="0.2">
      <c r="A257" s="46"/>
      <c r="B257" s="32"/>
      <c r="C257" s="32"/>
      <c r="D257" s="32"/>
      <c r="E257" s="32">
        <f>D256*E253*30/360</f>
        <v>392575.44316666666</v>
      </c>
      <c r="F257" s="43"/>
      <c r="G257"/>
      <c r="I257" s="4"/>
      <c r="K257"/>
    </row>
    <row r="258" spans="1:11" x14ac:dyDescent="0.2">
      <c r="A258" s="37">
        <v>47208</v>
      </c>
      <c r="B258" s="32"/>
      <c r="C258" s="32">
        <f>$I$62</f>
        <v>538045</v>
      </c>
      <c r="D258" s="32">
        <f>D256-C258</f>
        <v>62951245</v>
      </c>
      <c r="E258" s="32"/>
      <c r="F258" s="43"/>
      <c r="G258"/>
      <c r="I258" s="4"/>
      <c r="K258"/>
    </row>
    <row r="259" spans="1:11" x14ac:dyDescent="0.2">
      <c r="A259" s="46"/>
      <c r="B259" s="32"/>
      <c r="C259" s="32"/>
      <c r="D259" s="32"/>
      <c r="E259" s="32">
        <f>D258*E253*30/360</f>
        <v>389248.53158333333</v>
      </c>
      <c r="F259" s="43"/>
      <c r="G259"/>
      <c r="I259" s="4"/>
      <c r="K259"/>
    </row>
    <row r="260" spans="1:11" x14ac:dyDescent="0.2">
      <c r="A260" s="37">
        <v>47238</v>
      </c>
      <c r="B260" s="32"/>
      <c r="C260" s="32">
        <f>$I$62</f>
        <v>538045</v>
      </c>
      <c r="D260" s="32">
        <f>D258-C260</f>
        <v>62413200</v>
      </c>
      <c r="E260" s="32"/>
      <c r="F260" s="43"/>
      <c r="G260"/>
      <c r="I260" s="4"/>
      <c r="K260"/>
    </row>
    <row r="261" spans="1:11" x14ac:dyDescent="0.2">
      <c r="A261" s="46"/>
      <c r="B261" s="32"/>
      <c r="C261" s="32"/>
      <c r="D261" s="32"/>
      <c r="E261" s="32">
        <f>D260*E253*30/360</f>
        <v>385921.62000000005</v>
      </c>
      <c r="F261" s="43"/>
      <c r="G261"/>
      <c r="I261" s="4"/>
      <c r="K261"/>
    </row>
    <row r="262" spans="1:11" x14ac:dyDescent="0.2">
      <c r="A262" s="37">
        <v>47269</v>
      </c>
      <c r="B262" s="32"/>
      <c r="C262" s="32">
        <f>$I$62</f>
        <v>538045</v>
      </c>
      <c r="D262" s="32">
        <f>D260-C262</f>
        <v>61875155</v>
      </c>
      <c r="E262" s="32"/>
      <c r="F262" s="43"/>
      <c r="G262"/>
      <c r="I262" s="4"/>
      <c r="K262"/>
    </row>
    <row r="263" spans="1:11" x14ac:dyDescent="0.2">
      <c r="A263" s="46"/>
      <c r="B263" s="32"/>
      <c r="C263" s="32"/>
      <c r="D263" s="32"/>
      <c r="E263" s="32">
        <f>D262*E253*30/360</f>
        <v>382594.70841666666</v>
      </c>
      <c r="F263" s="43"/>
      <c r="G263"/>
      <c r="I263" s="4"/>
      <c r="K263"/>
    </row>
    <row r="264" spans="1:11" x14ac:dyDescent="0.2">
      <c r="A264" s="37">
        <v>47299</v>
      </c>
      <c r="B264" s="32"/>
      <c r="C264" s="32">
        <f>$I$62</f>
        <v>538045</v>
      </c>
      <c r="D264" s="32">
        <f>D262-C264</f>
        <v>61337110</v>
      </c>
      <c r="E264" s="32"/>
      <c r="F264" s="43"/>
      <c r="G264"/>
      <c r="I264" s="4"/>
      <c r="K264"/>
    </row>
    <row r="265" spans="1:11" x14ac:dyDescent="0.2">
      <c r="A265" s="46"/>
      <c r="B265" s="32"/>
      <c r="C265" s="32"/>
      <c r="D265" s="32"/>
      <c r="E265" s="32">
        <f>D264*E253*30/360</f>
        <v>379267.79683333327</v>
      </c>
      <c r="F265" s="43"/>
      <c r="G265"/>
      <c r="I265" s="4"/>
      <c r="K265"/>
    </row>
    <row r="266" spans="1:11" x14ac:dyDescent="0.2">
      <c r="A266" s="37">
        <v>47330</v>
      </c>
      <c r="B266" s="32"/>
      <c r="C266" s="32">
        <f>$I$62</f>
        <v>538045</v>
      </c>
      <c r="D266" s="32">
        <f>D264-C266</f>
        <v>60799065</v>
      </c>
      <c r="E266" s="32"/>
      <c r="F266" s="43"/>
      <c r="G266"/>
      <c r="I266" s="4"/>
      <c r="K266"/>
    </row>
    <row r="267" spans="1:11" x14ac:dyDescent="0.2">
      <c r="A267" s="46"/>
      <c r="B267" s="32"/>
      <c r="C267" s="32"/>
      <c r="D267" s="32"/>
      <c r="E267" s="32">
        <f>D266*E253*30/360</f>
        <v>375940.88524999999</v>
      </c>
      <c r="F267" s="43"/>
      <c r="G267"/>
      <c r="I267" s="4"/>
      <c r="K267"/>
    </row>
    <row r="268" spans="1:11" x14ac:dyDescent="0.2">
      <c r="A268" s="37">
        <v>47361</v>
      </c>
      <c r="B268" s="32"/>
      <c r="C268" s="32">
        <f>$I$62</f>
        <v>538045</v>
      </c>
      <c r="D268" s="32">
        <f>D266-C268</f>
        <v>60261020</v>
      </c>
      <c r="E268" s="32"/>
      <c r="F268" s="43"/>
      <c r="G268"/>
      <c r="I268" s="4"/>
      <c r="K268"/>
    </row>
    <row r="269" spans="1:11" x14ac:dyDescent="0.2">
      <c r="A269" s="46"/>
      <c r="B269" s="32"/>
      <c r="C269" s="32"/>
      <c r="D269" s="32"/>
      <c r="E269" s="32">
        <f>D268*E253*30/360</f>
        <v>372613.97366666672</v>
      </c>
      <c r="F269" s="43"/>
      <c r="G269"/>
      <c r="I269" s="4"/>
      <c r="K269"/>
    </row>
    <row r="270" spans="1:11" x14ac:dyDescent="0.2">
      <c r="A270" s="37">
        <v>47391</v>
      </c>
      <c r="B270" s="32"/>
      <c r="C270" s="32">
        <f>$I$62</f>
        <v>538045</v>
      </c>
      <c r="D270" s="32">
        <f>D268-C270</f>
        <v>59722975</v>
      </c>
      <c r="E270" s="32"/>
      <c r="F270" s="43"/>
      <c r="G270"/>
      <c r="I270" s="4"/>
      <c r="K270"/>
    </row>
    <row r="271" spans="1:11" x14ac:dyDescent="0.2">
      <c r="A271" s="46"/>
      <c r="B271" s="32"/>
      <c r="C271" s="32"/>
      <c r="D271" s="32"/>
      <c r="E271" s="32">
        <f>D270*E253*30/360</f>
        <v>369287.06208333338</v>
      </c>
      <c r="F271" s="43"/>
      <c r="G271"/>
      <c r="I271" s="4"/>
      <c r="K271"/>
    </row>
    <row r="272" spans="1:11" x14ac:dyDescent="0.2">
      <c r="A272" s="37">
        <v>47422</v>
      </c>
      <c r="B272" s="32"/>
      <c r="C272" s="32">
        <f>$I$62</f>
        <v>538045</v>
      </c>
      <c r="D272" s="32">
        <f>D270-C272</f>
        <v>59184930</v>
      </c>
      <c r="E272" s="32"/>
      <c r="F272" s="43"/>
      <c r="G272"/>
      <c r="I272" s="4"/>
      <c r="K272"/>
    </row>
    <row r="273" spans="1:11" x14ac:dyDescent="0.2">
      <c r="A273" s="46"/>
      <c r="B273" s="32"/>
      <c r="C273" s="32"/>
      <c r="D273" s="32"/>
      <c r="E273" s="32">
        <f>D272*E253*30/360</f>
        <v>365960.15049999999</v>
      </c>
      <c r="F273" s="43"/>
      <c r="G273"/>
      <c r="I273" s="4"/>
      <c r="K273"/>
    </row>
    <row r="274" spans="1:11" x14ac:dyDescent="0.2">
      <c r="A274" s="37">
        <v>47452</v>
      </c>
      <c r="B274" s="32"/>
      <c r="C274" s="32">
        <f>$I$62</f>
        <v>538045</v>
      </c>
      <c r="D274" s="32">
        <f>D272-C274</f>
        <v>58646885</v>
      </c>
      <c r="E274" s="32"/>
      <c r="F274" s="43"/>
      <c r="G274"/>
      <c r="I274" s="4"/>
      <c r="K274"/>
    </row>
    <row r="275" spans="1:11" x14ac:dyDescent="0.2">
      <c r="A275" s="46"/>
      <c r="B275" s="32"/>
      <c r="C275" s="32"/>
      <c r="D275" s="32"/>
      <c r="E275" s="32">
        <f>D274*E253*30/360</f>
        <v>362633.23891666671</v>
      </c>
      <c r="F275" s="43"/>
      <c r="G275"/>
      <c r="I275" s="4"/>
      <c r="K275"/>
    </row>
    <row r="276" spans="1:11" x14ac:dyDescent="0.2">
      <c r="A276" s="38">
        <v>47483</v>
      </c>
      <c r="B276" s="32"/>
      <c r="C276" s="32">
        <f>$I$62</f>
        <v>538045</v>
      </c>
      <c r="D276" s="32">
        <f>D274-C276</f>
        <v>58108840</v>
      </c>
      <c r="E276" s="32"/>
      <c r="F276" s="43"/>
      <c r="G276"/>
      <c r="I276" s="4"/>
      <c r="K276"/>
    </row>
    <row r="277" spans="1:11" ht="13.5" thickBot="1" x14ac:dyDescent="0.25">
      <c r="A277" s="46"/>
      <c r="B277" s="39"/>
      <c r="C277" s="32"/>
      <c r="D277" s="39"/>
      <c r="E277" s="39">
        <f>D276*E253*30/360</f>
        <v>359306.32733333332</v>
      </c>
      <c r="F277" s="43"/>
      <c r="G277"/>
      <c r="I277" s="4"/>
      <c r="K277"/>
    </row>
    <row r="278" spans="1:11" ht="13.5" thickBot="1" x14ac:dyDescent="0.25">
      <c r="A278" s="45">
        <v>2029</v>
      </c>
      <c r="B278" s="28"/>
      <c r="C278" s="27">
        <f>SUM(C254:C277)</f>
        <v>6456540</v>
      </c>
      <c r="D278" s="28"/>
      <c r="E278" s="27">
        <f>SUM(E255:E277)</f>
        <v>4531252.0924999993</v>
      </c>
      <c r="F278" s="43"/>
      <c r="G278"/>
      <c r="I278" s="4"/>
      <c r="K278"/>
    </row>
    <row r="279" spans="1:11" x14ac:dyDescent="0.2">
      <c r="A279" s="31"/>
      <c r="B279" s="32"/>
      <c r="C279" s="32"/>
      <c r="D279" s="32"/>
      <c r="E279" s="34">
        <f>E253</f>
        <v>7.4200000000000002E-2</v>
      </c>
      <c r="F279" s="43"/>
      <c r="G279"/>
      <c r="I279" s="4"/>
      <c r="K279"/>
    </row>
    <row r="280" spans="1:11" x14ac:dyDescent="0.2">
      <c r="A280" s="37">
        <v>47514</v>
      </c>
      <c r="B280" s="32"/>
      <c r="C280" s="32">
        <f>C276</f>
        <v>538045</v>
      </c>
      <c r="D280" s="32">
        <f>D276-C280</f>
        <v>57570795</v>
      </c>
      <c r="E280" s="32"/>
      <c r="F280" s="43"/>
      <c r="G280"/>
      <c r="I280" s="4"/>
      <c r="K280"/>
    </row>
    <row r="281" spans="1:11" x14ac:dyDescent="0.2">
      <c r="A281" s="46"/>
      <c r="B281" s="32"/>
      <c r="C281" s="32"/>
      <c r="D281" s="32"/>
      <c r="E281" s="32">
        <f>D280*E279*30/360</f>
        <v>355979.41574999999</v>
      </c>
      <c r="F281" s="43"/>
      <c r="G281"/>
      <c r="I281" s="4"/>
      <c r="K281"/>
    </row>
    <row r="282" spans="1:11" x14ac:dyDescent="0.2">
      <c r="A282" s="37">
        <v>47542</v>
      </c>
      <c r="B282" s="32"/>
      <c r="C282" s="32">
        <f>C280</f>
        <v>538045</v>
      </c>
      <c r="D282" s="32">
        <f>D280-C282</f>
        <v>57032750</v>
      </c>
      <c r="E282" s="32"/>
      <c r="F282" s="43"/>
      <c r="G282"/>
      <c r="I282" s="4"/>
      <c r="K282"/>
    </row>
    <row r="283" spans="1:11" x14ac:dyDescent="0.2">
      <c r="A283" s="46"/>
      <c r="B283" s="32"/>
      <c r="C283" s="32"/>
      <c r="D283" s="32"/>
      <c r="E283" s="32">
        <f>D282*E279*30/360</f>
        <v>352652.50416666665</v>
      </c>
      <c r="F283" s="43"/>
      <c r="G283"/>
      <c r="I283" s="4"/>
      <c r="K283"/>
    </row>
    <row r="284" spans="1:11" x14ac:dyDescent="0.2">
      <c r="A284" s="37">
        <v>47573</v>
      </c>
      <c r="B284" s="32"/>
      <c r="C284" s="32">
        <f>C282</f>
        <v>538045</v>
      </c>
      <c r="D284" s="32">
        <f>D282-C284</f>
        <v>56494705</v>
      </c>
      <c r="E284" s="32"/>
      <c r="F284" s="43"/>
      <c r="G284"/>
      <c r="I284" s="4"/>
      <c r="K284"/>
    </row>
    <row r="285" spans="1:11" x14ac:dyDescent="0.2">
      <c r="A285" s="46"/>
      <c r="B285" s="32"/>
      <c r="C285" s="32"/>
      <c r="D285" s="32"/>
      <c r="E285" s="32">
        <f>D284*E279*30/360</f>
        <v>349325.59258333332</v>
      </c>
      <c r="F285" s="43"/>
      <c r="G285"/>
      <c r="I285" s="4"/>
      <c r="K285"/>
    </row>
    <row r="286" spans="1:11" x14ac:dyDescent="0.2">
      <c r="A286" s="37">
        <v>47603</v>
      </c>
      <c r="B286" s="32"/>
      <c r="C286" s="32">
        <f>C284</f>
        <v>538045</v>
      </c>
      <c r="D286" s="32">
        <f>D284-C286</f>
        <v>55956660</v>
      </c>
      <c r="E286" s="32"/>
      <c r="F286" s="43"/>
      <c r="G286"/>
      <c r="I286" s="4"/>
      <c r="K286"/>
    </row>
    <row r="287" spans="1:11" x14ac:dyDescent="0.2">
      <c r="A287" s="46"/>
      <c r="B287" s="32"/>
      <c r="C287" s="32"/>
      <c r="D287" s="32"/>
      <c r="E287" s="32">
        <f>D286*E279*30/360</f>
        <v>345998.68100000004</v>
      </c>
      <c r="F287" s="43"/>
      <c r="G287"/>
      <c r="I287" s="4"/>
      <c r="K287"/>
    </row>
    <row r="288" spans="1:11" x14ac:dyDescent="0.2">
      <c r="A288" s="37">
        <v>47634</v>
      </c>
      <c r="B288" s="32"/>
      <c r="C288" s="32">
        <f>C286</f>
        <v>538045</v>
      </c>
      <c r="D288" s="32">
        <f>D286-C288</f>
        <v>55418615</v>
      </c>
      <c r="E288" s="32"/>
      <c r="F288" s="43"/>
      <c r="G288"/>
      <c r="I288" s="4"/>
      <c r="K288"/>
    </row>
    <row r="289" spans="1:11" x14ac:dyDescent="0.2">
      <c r="A289" s="46"/>
      <c r="B289" s="32"/>
      <c r="C289" s="32"/>
      <c r="D289" s="32"/>
      <c r="E289" s="32">
        <f>D288*E279*30/360</f>
        <v>342671.76941666665</v>
      </c>
      <c r="F289" s="43"/>
      <c r="G289"/>
      <c r="I289" s="4"/>
      <c r="K289"/>
    </row>
    <row r="290" spans="1:11" x14ac:dyDescent="0.2">
      <c r="A290" s="37">
        <v>47664</v>
      </c>
      <c r="B290" s="32"/>
      <c r="C290" s="32">
        <f>C288</f>
        <v>538045</v>
      </c>
      <c r="D290" s="32">
        <f>D288-C290</f>
        <v>54880570</v>
      </c>
      <c r="E290" s="32"/>
      <c r="F290" s="43"/>
      <c r="G290"/>
      <c r="I290" s="4"/>
      <c r="K290"/>
    </row>
    <row r="291" spans="1:11" x14ac:dyDescent="0.2">
      <c r="A291" s="46"/>
      <c r="B291" s="32"/>
      <c r="C291" s="32"/>
      <c r="D291" s="32"/>
      <c r="E291" s="32">
        <f>D290*E279*30/360</f>
        <v>339344.85783333337</v>
      </c>
      <c r="F291" s="43"/>
      <c r="G291"/>
      <c r="I291" s="4"/>
      <c r="K291"/>
    </row>
    <row r="292" spans="1:11" x14ac:dyDescent="0.2">
      <c r="A292" s="37">
        <v>47695</v>
      </c>
      <c r="B292" s="32"/>
      <c r="C292" s="32">
        <f>C290</f>
        <v>538045</v>
      </c>
      <c r="D292" s="32">
        <f>D290-C292</f>
        <v>54342525</v>
      </c>
      <c r="E292" s="32"/>
      <c r="F292" s="43"/>
      <c r="G292"/>
      <c r="I292" s="4"/>
      <c r="K292"/>
    </row>
    <row r="293" spans="1:11" x14ac:dyDescent="0.2">
      <c r="A293" s="46"/>
      <c r="B293" s="32"/>
      <c r="C293" s="32"/>
      <c r="D293" s="32"/>
      <c r="E293" s="32">
        <f>D292*E279*30/360</f>
        <v>336017.94625000004</v>
      </c>
      <c r="F293" s="43"/>
      <c r="G293"/>
      <c r="I293" s="4"/>
      <c r="K293"/>
    </row>
    <row r="294" spans="1:11" x14ac:dyDescent="0.2">
      <c r="A294" s="37">
        <v>47726</v>
      </c>
      <c r="B294" s="32"/>
      <c r="C294" s="32">
        <f>C292</f>
        <v>538045</v>
      </c>
      <c r="D294" s="32">
        <f>D292-C294</f>
        <v>53804480</v>
      </c>
      <c r="E294" s="32"/>
      <c r="F294" s="43"/>
      <c r="G294"/>
      <c r="I294" s="4"/>
      <c r="K294"/>
    </row>
    <row r="295" spans="1:11" x14ac:dyDescent="0.2">
      <c r="A295" s="46"/>
      <c r="B295" s="32"/>
      <c r="C295" s="32"/>
      <c r="D295" s="32"/>
      <c r="E295" s="32">
        <f>D294*E279*30/360</f>
        <v>332691.0346666667</v>
      </c>
      <c r="F295" s="43"/>
      <c r="G295"/>
      <c r="I295" s="4"/>
      <c r="K295"/>
    </row>
    <row r="296" spans="1:11" x14ac:dyDescent="0.2">
      <c r="A296" s="37">
        <v>47756</v>
      </c>
      <c r="B296" s="32"/>
      <c r="C296" s="32">
        <f>C294</f>
        <v>538045</v>
      </c>
      <c r="D296" s="32">
        <f>D294-C296</f>
        <v>53266435</v>
      </c>
      <c r="E296" s="32"/>
      <c r="F296" s="43"/>
      <c r="G296"/>
      <c r="I296" s="4"/>
      <c r="K296"/>
    </row>
    <row r="297" spans="1:11" x14ac:dyDescent="0.2">
      <c r="A297" s="46"/>
      <c r="B297" s="32"/>
      <c r="C297" s="32"/>
      <c r="D297" s="32"/>
      <c r="E297" s="32">
        <f>D296*E279*30/360</f>
        <v>329364.12308333337</v>
      </c>
      <c r="F297" s="43"/>
      <c r="G297"/>
      <c r="I297" s="4"/>
      <c r="K297"/>
    </row>
    <row r="298" spans="1:11" x14ac:dyDescent="0.2">
      <c r="A298" s="37">
        <v>47787</v>
      </c>
      <c r="B298" s="32"/>
      <c r="C298" s="32">
        <f>C296</f>
        <v>538045</v>
      </c>
      <c r="D298" s="32">
        <f>D296-C298</f>
        <v>52728390</v>
      </c>
      <c r="E298" s="32"/>
      <c r="F298" s="43"/>
      <c r="G298"/>
      <c r="I298" s="4"/>
      <c r="K298"/>
    </row>
    <row r="299" spans="1:11" x14ac:dyDescent="0.2">
      <c r="A299" s="46"/>
      <c r="B299" s="32"/>
      <c r="C299" s="32"/>
      <c r="D299" s="32"/>
      <c r="E299" s="32">
        <f>D298*E279*30/360</f>
        <v>326037.21149999998</v>
      </c>
      <c r="F299" s="43"/>
      <c r="G299"/>
      <c r="I299" s="4"/>
      <c r="K299"/>
    </row>
    <row r="300" spans="1:11" x14ac:dyDescent="0.2">
      <c r="A300" s="37">
        <v>47817</v>
      </c>
      <c r="B300" s="32"/>
      <c r="C300" s="32">
        <f>C298</f>
        <v>538045</v>
      </c>
      <c r="D300" s="32">
        <f>D298-C300</f>
        <v>52190345</v>
      </c>
      <c r="E300" s="32"/>
      <c r="F300" s="43"/>
      <c r="G300"/>
      <c r="I300" s="4"/>
      <c r="K300"/>
    </row>
    <row r="301" spans="1:11" x14ac:dyDescent="0.2">
      <c r="A301" s="46"/>
      <c r="B301" s="32"/>
      <c r="C301" s="32"/>
      <c r="D301" s="32"/>
      <c r="E301" s="32">
        <f>D300*E279*30/360</f>
        <v>322710.29991666664</v>
      </c>
      <c r="F301" s="43"/>
      <c r="G301"/>
      <c r="I301" s="4"/>
      <c r="K301"/>
    </row>
    <row r="302" spans="1:11" x14ac:dyDescent="0.2">
      <c r="A302" s="38">
        <v>47848</v>
      </c>
      <c r="B302" s="32"/>
      <c r="C302" s="32">
        <f>C300</f>
        <v>538045</v>
      </c>
      <c r="D302" s="32">
        <f>D300-C302</f>
        <v>51652300</v>
      </c>
      <c r="E302" s="32"/>
      <c r="F302" s="43"/>
      <c r="G302"/>
      <c r="I302" s="4"/>
      <c r="K302"/>
    </row>
    <row r="303" spans="1:11" ht="13.5" thickBot="1" x14ac:dyDescent="0.25">
      <c r="A303" s="46"/>
      <c r="B303" s="39"/>
      <c r="D303" s="39"/>
      <c r="E303" s="39">
        <f>D302*E279*30/360</f>
        <v>319383.38833333337</v>
      </c>
      <c r="F303" s="43"/>
      <c r="G303"/>
      <c r="I303" s="4"/>
      <c r="K303"/>
    </row>
    <row r="304" spans="1:11" ht="13.5" thickBot="1" x14ac:dyDescent="0.25">
      <c r="A304" s="45">
        <v>2030</v>
      </c>
      <c r="B304" s="28"/>
      <c r="C304" s="27">
        <f>SUM(C280:C302)</f>
        <v>6456540</v>
      </c>
      <c r="D304" s="28"/>
      <c r="E304" s="27">
        <f>SUM(E281:E303)</f>
        <v>4052176.8245000001</v>
      </c>
      <c r="F304" s="43"/>
      <c r="G304"/>
      <c r="I304" s="4"/>
      <c r="K304"/>
    </row>
    <row r="305" spans="1:11" x14ac:dyDescent="0.2">
      <c r="A305" s="31"/>
      <c r="B305" s="32"/>
      <c r="C305" s="32"/>
      <c r="D305" s="32"/>
      <c r="E305" s="34">
        <f>E279</f>
        <v>7.4200000000000002E-2</v>
      </c>
      <c r="F305" s="43"/>
      <c r="G305"/>
      <c r="I305" s="4"/>
      <c r="K305"/>
    </row>
    <row r="306" spans="1:11" x14ac:dyDescent="0.2">
      <c r="A306" s="37">
        <v>47879</v>
      </c>
      <c r="B306" s="32"/>
      <c r="C306" s="32">
        <f>C302</f>
        <v>538045</v>
      </c>
      <c r="D306" s="32">
        <f>D302-C306</f>
        <v>51114255</v>
      </c>
      <c r="E306" s="32"/>
      <c r="F306" s="43"/>
      <c r="G306"/>
      <c r="I306" s="4"/>
      <c r="K306"/>
    </row>
    <row r="307" spans="1:11" x14ac:dyDescent="0.2">
      <c r="A307" s="46"/>
      <c r="B307" s="32"/>
      <c r="C307" s="32"/>
      <c r="D307" s="32"/>
      <c r="E307" s="32">
        <f>D306*E305*30/360</f>
        <v>316056.47674999997</v>
      </c>
      <c r="F307" s="43"/>
      <c r="G307"/>
      <c r="I307" s="4"/>
      <c r="K307"/>
    </row>
    <row r="308" spans="1:11" x14ac:dyDescent="0.2">
      <c r="A308" s="37">
        <v>47907</v>
      </c>
      <c r="B308" s="32"/>
      <c r="C308" s="32">
        <f>C306</f>
        <v>538045</v>
      </c>
      <c r="D308" s="32">
        <f>D306-C308</f>
        <v>50576210</v>
      </c>
      <c r="E308" s="32"/>
      <c r="F308" s="43"/>
      <c r="G308"/>
      <c r="I308" s="4"/>
      <c r="K308"/>
    </row>
    <row r="309" spans="1:11" x14ac:dyDescent="0.2">
      <c r="A309" s="46"/>
      <c r="B309" s="32"/>
      <c r="C309" s="32"/>
      <c r="D309" s="32"/>
      <c r="E309" s="32">
        <f>D308*E305*30/360</f>
        <v>312729.5651666667</v>
      </c>
      <c r="F309" s="43"/>
      <c r="G309"/>
      <c r="I309" s="4"/>
      <c r="K309"/>
    </row>
    <row r="310" spans="1:11" x14ac:dyDescent="0.2">
      <c r="A310" s="37">
        <v>47938</v>
      </c>
      <c r="B310" s="32"/>
      <c r="C310" s="32">
        <f>C308</f>
        <v>538045</v>
      </c>
      <c r="D310" s="32">
        <f>D308-C310</f>
        <v>50038165</v>
      </c>
      <c r="E310" s="32"/>
      <c r="F310" s="43"/>
      <c r="G310"/>
      <c r="I310" s="4"/>
      <c r="K310"/>
    </row>
    <row r="311" spans="1:11" x14ac:dyDescent="0.2">
      <c r="A311" s="46"/>
      <c r="B311" s="32"/>
      <c r="C311" s="32"/>
      <c r="D311" s="32"/>
      <c r="E311" s="32">
        <f>D310*E305*30/360</f>
        <v>309402.6535833333</v>
      </c>
      <c r="F311" s="43"/>
      <c r="G311"/>
      <c r="I311" s="4"/>
      <c r="K311"/>
    </row>
    <row r="312" spans="1:11" x14ac:dyDescent="0.2">
      <c r="A312" s="37">
        <v>47968</v>
      </c>
      <c r="B312" s="32"/>
      <c r="C312" s="32">
        <f>C310</f>
        <v>538045</v>
      </c>
      <c r="D312" s="32">
        <f>D310-C312</f>
        <v>49500120</v>
      </c>
      <c r="E312" s="32"/>
      <c r="F312" s="43"/>
      <c r="G312"/>
      <c r="I312" s="4"/>
      <c r="K312"/>
    </row>
    <row r="313" spans="1:11" x14ac:dyDescent="0.2">
      <c r="A313" s="46"/>
      <c r="B313" s="32"/>
      <c r="C313" s="32"/>
      <c r="D313" s="32"/>
      <c r="E313" s="32">
        <f>D312*E305*30/360</f>
        <v>306075.74200000003</v>
      </c>
      <c r="F313" s="43"/>
      <c r="G313"/>
      <c r="I313" s="4"/>
      <c r="K313"/>
    </row>
    <row r="314" spans="1:11" x14ac:dyDescent="0.2">
      <c r="A314" s="37">
        <v>47999</v>
      </c>
      <c r="B314" s="32"/>
      <c r="C314" s="32">
        <f>C312</f>
        <v>538045</v>
      </c>
      <c r="D314" s="32">
        <f>D312-C314</f>
        <v>48962075</v>
      </c>
      <c r="E314" s="32"/>
      <c r="F314" s="43"/>
      <c r="G314"/>
      <c r="I314" s="4"/>
      <c r="K314"/>
    </row>
    <row r="315" spans="1:11" x14ac:dyDescent="0.2">
      <c r="A315" s="46"/>
      <c r="B315" s="32"/>
      <c r="C315" s="32"/>
      <c r="D315" s="32"/>
      <c r="E315" s="32">
        <f>D314*E305*30/360</f>
        <v>302748.83041666669</v>
      </c>
      <c r="F315" s="43"/>
      <c r="G315"/>
      <c r="I315" s="4"/>
      <c r="K315"/>
    </row>
    <row r="316" spans="1:11" x14ac:dyDescent="0.2">
      <c r="A316" s="37">
        <v>48029</v>
      </c>
      <c r="B316" s="32"/>
      <c r="C316" s="32">
        <f>C314</f>
        <v>538045</v>
      </c>
      <c r="D316" s="32">
        <f>D314-C316</f>
        <v>48424030</v>
      </c>
      <c r="E316" s="32"/>
      <c r="F316" s="43"/>
      <c r="G316"/>
      <c r="I316" s="4"/>
      <c r="K316"/>
    </row>
    <row r="317" spans="1:11" x14ac:dyDescent="0.2">
      <c r="A317" s="46"/>
      <c r="B317" s="32"/>
      <c r="C317" s="32"/>
      <c r="D317" s="32"/>
      <c r="E317" s="32">
        <f>D316*E305*30/360</f>
        <v>299421.91883333336</v>
      </c>
      <c r="F317" s="43"/>
      <c r="G317"/>
      <c r="I317" s="4"/>
      <c r="K317"/>
    </row>
    <row r="318" spans="1:11" x14ac:dyDescent="0.2">
      <c r="A318" s="37">
        <v>48060</v>
      </c>
      <c r="B318" s="32"/>
      <c r="C318" s="32">
        <f>C316</f>
        <v>538045</v>
      </c>
      <c r="D318" s="32">
        <f>D316-C318</f>
        <v>47885985</v>
      </c>
      <c r="E318" s="32"/>
      <c r="F318" s="43"/>
      <c r="G318"/>
      <c r="I318" s="4"/>
      <c r="K318"/>
    </row>
    <row r="319" spans="1:11" x14ac:dyDescent="0.2">
      <c r="A319" s="46"/>
      <c r="B319" s="32"/>
      <c r="C319" s="32"/>
      <c r="D319" s="32"/>
      <c r="E319" s="32">
        <f>D318*E305*30/360</f>
        <v>296095.00725000002</v>
      </c>
      <c r="F319" s="43"/>
      <c r="G319"/>
      <c r="I319" s="4"/>
      <c r="K319"/>
    </row>
    <row r="320" spans="1:11" x14ac:dyDescent="0.2">
      <c r="A320" s="37">
        <v>48091</v>
      </c>
      <c r="B320" s="32"/>
      <c r="C320" s="32">
        <f>C318</f>
        <v>538045</v>
      </c>
      <c r="D320" s="32">
        <f>D318-C320</f>
        <v>47347940</v>
      </c>
      <c r="E320" s="32"/>
      <c r="F320" s="43"/>
      <c r="G320"/>
      <c r="I320" s="4"/>
      <c r="K320"/>
    </row>
    <row r="321" spans="1:11" x14ac:dyDescent="0.2">
      <c r="A321" s="46"/>
      <c r="B321" s="32"/>
      <c r="C321" s="32"/>
      <c r="D321" s="32"/>
      <c r="E321" s="32">
        <f>D320*E305*30/360</f>
        <v>292768.09566666663</v>
      </c>
      <c r="F321" s="43"/>
      <c r="G321"/>
      <c r="I321" s="4"/>
      <c r="K321"/>
    </row>
    <row r="322" spans="1:11" x14ac:dyDescent="0.2">
      <c r="A322" s="37">
        <v>48121</v>
      </c>
      <c r="B322" s="32"/>
      <c r="C322" s="32">
        <f>C320</f>
        <v>538045</v>
      </c>
      <c r="D322" s="32">
        <f>D320-C322</f>
        <v>46809895</v>
      </c>
      <c r="E322" s="32"/>
      <c r="F322" s="43"/>
      <c r="G322"/>
      <c r="I322" s="4"/>
      <c r="K322"/>
    </row>
    <row r="323" spans="1:11" x14ac:dyDescent="0.2">
      <c r="A323" s="46"/>
      <c r="B323" s="32"/>
      <c r="C323" s="32"/>
      <c r="D323" s="32"/>
      <c r="E323" s="32">
        <f>D322*E305*30/360</f>
        <v>289441.18408333336</v>
      </c>
      <c r="F323" s="43"/>
      <c r="G323"/>
      <c r="I323" s="4"/>
      <c r="K323"/>
    </row>
    <row r="324" spans="1:11" x14ac:dyDescent="0.2">
      <c r="A324" s="37">
        <v>48152</v>
      </c>
      <c r="B324" s="32"/>
      <c r="C324" s="32">
        <f>C322</f>
        <v>538045</v>
      </c>
      <c r="D324" s="32">
        <f>D322-C324</f>
        <v>46271850</v>
      </c>
      <c r="E324" s="32"/>
      <c r="F324" s="43"/>
      <c r="G324"/>
      <c r="I324" s="4"/>
      <c r="K324"/>
    </row>
    <row r="325" spans="1:11" x14ac:dyDescent="0.2">
      <c r="A325" s="46"/>
      <c r="B325" s="32"/>
      <c r="C325" s="32"/>
      <c r="D325" s="32"/>
      <c r="E325" s="32">
        <f>D324*E305*30/360</f>
        <v>286114.27249999996</v>
      </c>
      <c r="F325" s="43"/>
      <c r="G325"/>
      <c r="I325" s="4"/>
      <c r="K325"/>
    </row>
    <row r="326" spans="1:11" x14ac:dyDescent="0.2">
      <c r="A326" s="37">
        <v>48182</v>
      </c>
      <c r="B326" s="32"/>
      <c r="C326" s="32">
        <f>C324</f>
        <v>538045</v>
      </c>
      <c r="D326" s="32">
        <f>D324-C326</f>
        <v>45733805</v>
      </c>
      <c r="E326" s="32"/>
      <c r="F326" s="43"/>
      <c r="G326"/>
      <c r="I326" s="4"/>
      <c r="K326"/>
    </row>
    <row r="327" spans="1:11" x14ac:dyDescent="0.2">
      <c r="A327" s="46"/>
      <c r="B327" s="32"/>
      <c r="C327" s="32"/>
      <c r="D327" s="32"/>
      <c r="E327" s="32">
        <f>D326*E305*30/360</f>
        <v>282787.36091666669</v>
      </c>
      <c r="F327" s="43"/>
      <c r="G327"/>
      <c r="I327" s="4"/>
      <c r="K327"/>
    </row>
    <row r="328" spans="1:11" x14ac:dyDescent="0.2">
      <c r="A328" s="38">
        <v>48213</v>
      </c>
      <c r="B328" s="32"/>
      <c r="C328" s="32">
        <f>C326</f>
        <v>538045</v>
      </c>
      <c r="D328" s="32">
        <f>D326-C328</f>
        <v>45195760</v>
      </c>
      <c r="E328" s="32"/>
      <c r="F328" s="43"/>
      <c r="G328"/>
      <c r="I328" s="4"/>
      <c r="K328"/>
    </row>
    <row r="329" spans="1:11" ht="13.5" thickBot="1" x14ac:dyDescent="0.25">
      <c r="A329" s="46"/>
      <c r="B329" s="39"/>
      <c r="D329" s="39"/>
      <c r="E329" s="39">
        <f>D328*E305*30/360</f>
        <v>279460.44933333335</v>
      </c>
      <c r="F329" s="43"/>
      <c r="G329"/>
      <c r="I329" s="4"/>
      <c r="K329"/>
    </row>
    <row r="330" spans="1:11" ht="13.5" thickBot="1" x14ac:dyDescent="0.25">
      <c r="A330" s="45">
        <v>2031</v>
      </c>
      <c r="B330" s="28"/>
      <c r="C330" s="27">
        <f>SUM(C306:C329)</f>
        <v>6456540</v>
      </c>
      <c r="D330" s="28"/>
      <c r="E330" s="27">
        <f>SUM(E307:E329)</f>
        <v>3573101.5564999999</v>
      </c>
      <c r="F330" s="43"/>
      <c r="G330"/>
      <c r="I330" s="4"/>
      <c r="K330"/>
    </row>
    <row r="331" spans="1:11" x14ac:dyDescent="0.2">
      <c r="A331" s="31"/>
      <c r="B331" s="32"/>
      <c r="C331" s="32"/>
      <c r="D331" s="32"/>
      <c r="E331" s="34">
        <f>E305</f>
        <v>7.4200000000000002E-2</v>
      </c>
      <c r="F331" s="43"/>
      <c r="G331"/>
      <c r="I331" s="4"/>
      <c r="K331"/>
    </row>
    <row r="332" spans="1:11" x14ac:dyDescent="0.2">
      <c r="A332" s="37">
        <v>48244</v>
      </c>
      <c r="B332" s="32"/>
      <c r="C332" s="32">
        <f>J$132</f>
        <v>538045</v>
      </c>
      <c r="D332" s="32">
        <f>D328-C332</f>
        <v>44657715</v>
      </c>
      <c r="E332" s="32"/>
      <c r="F332" s="43"/>
      <c r="G332"/>
      <c r="I332" s="4"/>
      <c r="K332"/>
    </row>
    <row r="333" spans="1:11" x14ac:dyDescent="0.2">
      <c r="A333" s="46"/>
      <c r="B333" s="32"/>
      <c r="C333" s="32"/>
      <c r="D333" s="32"/>
      <c r="E333" s="32">
        <f>D332*E331*30/360</f>
        <v>276133.53775000002</v>
      </c>
      <c r="F333" s="43"/>
      <c r="G333"/>
      <c r="I333" s="4"/>
      <c r="K333"/>
    </row>
    <row r="334" spans="1:11" x14ac:dyDescent="0.2">
      <c r="A334" s="37">
        <v>48272</v>
      </c>
      <c r="B334" s="32"/>
      <c r="C334" s="32">
        <f>J$132</f>
        <v>538045</v>
      </c>
      <c r="D334" s="32">
        <f>D332-C334</f>
        <v>44119670</v>
      </c>
      <c r="E334" s="32"/>
      <c r="F334" s="43"/>
      <c r="G334"/>
      <c r="I334" s="4"/>
      <c r="K334"/>
    </row>
    <row r="335" spans="1:11" x14ac:dyDescent="0.2">
      <c r="A335" s="46"/>
      <c r="B335" s="32"/>
      <c r="C335" s="32"/>
      <c r="D335" s="32"/>
      <c r="E335" s="32">
        <f>D334*E331*30/360</f>
        <v>272806.62616666668</v>
      </c>
      <c r="F335" s="43"/>
      <c r="G335"/>
      <c r="I335" s="4"/>
      <c r="K335"/>
    </row>
    <row r="336" spans="1:11" x14ac:dyDescent="0.2">
      <c r="A336" s="37">
        <v>48304</v>
      </c>
      <c r="B336" s="32"/>
      <c r="C336" s="32">
        <f>J$132</f>
        <v>538045</v>
      </c>
      <c r="D336" s="32">
        <f>D334-C336</f>
        <v>43581625</v>
      </c>
      <c r="E336" s="32"/>
      <c r="F336" s="43"/>
      <c r="G336"/>
      <c r="I336" s="4"/>
      <c r="K336"/>
    </row>
    <row r="337" spans="1:11" x14ac:dyDescent="0.2">
      <c r="A337" s="46"/>
      <c r="B337" s="32"/>
      <c r="C337" s="32"/>
      <c r="D337" s="32"/>
      <c r="E337" s="32">
        <f>D336*E331*30/360</f>
        <v>269479.71458333335</v>
      </c>
      <c r="F337" s="43"/>
      <c r="G337"/>
      <c r="I337" s="4"/>
      <c r="K337"/>
    </row>
    <row r="338" spans="1:11" x14ac:dyDescent="0.2">
      <c r="A338" s="37">
        <v>48334</v>
      </c>
      <c r="B338" s="32"/>
      <c r="C338" s="32">
        <f>J$132</f>
        <v>538045</v>
      </c>
      <c r="D338" s="32">
        <f>D336-C338</f>
        <v>43043580</v>
      </c>
      <c r="E338" s="32"/>
      <c r="F338" s="43"/>
      <c r="G338"/>
      <c r="I338" s="4"/>
      <c r="K338"/>
    </row>
    <row r="339" spans="1:11" x14ac:dyDescent="0.2">
      <c r="A339" s="46"/>
      <c r="B339" s="32"/>
      <c r="C339" s="32"/>
      <c r="D339" s="32"/>
      <c r="E339" s="32">
        <f>D338*E331*30/360</f>
        <v>266152.80300000001</v>
      </c>
      <c r="F339" s="43"/>
      <c r="G339"/>
      <c r="I339" s="4"/>
      <c r="K339"/>
    </row>
    <row r="340" spans="1:11" x14ac:dyDescent="0.2">
      <c r="A340" s="37">
        <v>48365</v>
      </c>
      <c r="B340" s="32"/>
      <c r="C340" s="32">
        <f>J$132</f>
        <v>538045</v>
      </c>
      <c r="D340" s="32">
        <f>D338-C340</f>
        <v>42505535</v>
      </c>
      <c r="E340" s="32"/>
      <c r="F340" s="43"/>
      <c r="G340"/>
      <c r="I340" s="4"/>
      <c r="K340"/>
    </row>
    <row r="341" spans="1:11" x14ac:dyDescent="0.2">
      <c r="A341" s="46"/>
      <c r="B341" s="32"/>
      <c r="C341" s="32"/>
      <c r="D341" s="32"/>
      <c r="E341" s="32">
        <f>D340*E331*30/360</f>
        <v>262825.89141666668</v>
      </c>
      <c r="F341" s="43"/>
      <c r="G341"/>
      <c r="I341" s="4"/>
      <c r="K341"/>
    </row>
    <row r="342" spans="1:11" x14ac:dyDescent="0.2">
      <c r="A342" s="37">
        <v>48395</v>
      </c>
      <c r="B342" s="32"/>
      <c r="C342" s="32">
        <f>J$132</f>
        <v>538045</v>
      </c>
      <c r="D342" s="32">
        <f>D340-C342</f>
        <v>41967490</v>
      </c>
      <c r="E342" s="32"/>
      <c r="F342" s="43"/>
      <c r="G342"/>
      <c r="I342" s="4"/>
      <c r="K342"/>
    </row>
    <row r="343" spans="1:11" x14ac:dyDescent="0.2">
      <c r="A343" s="46"/>
      <c r="B343" s="32"/>
      <c r="C343" s="32"/>
      <c r="D343" s="32"/>
      <c r="E343" s="32">
        <f>D342*E331*30/360</f>
        <v>259498.97983333332</v>
      </c>
      <c r="F343" s="43"/>
      <c r="G343"/>
      <c r="I343" s="4"/>
      <c r="K343"/>
    </row>
    <row r="344" spans="1:11" x14ac:dyDescent="0.2">
      <c r="A344" s="37">
        <v>48426</v>
      </c>
      <c r="B344" s="32"/>
      <c r="C344" s="32">
        <f>J$132</f>
        <v>538045</v>
      </c>
      <c r="D344" s="32">
        <f>D342-C344</f>
        <v>41429445</v>
      </c>
      <c r="E344" s="32"/>
      <c r="F344" s="43"/>
      <c r="G344"/>
      <c r="I344" s="4"/>
      <c r="K344"/>
    </row>
    <row r="345" spans="1:11" x14ac:dyDescent="0.2">
      <c r="A345" s="46"/>
      <c r="B345" s="32"/>
      <c r="C345" s="32"/>
      <c r="D345" s="32"/>
      <c r="E345" s="32">
        <f>D344*E331*30/360</f>
        <v>256172.06825000001</v>
      </c>
      <c r="F345" s="43"/>
      <c r="G345"/>
      <c r="I345" s="4"/>
      <c r="K345"/>
    </row>
    <row r="346" spans="1:11" x14ac:dyDescent="0.2">
      <c r="A346" s="37">
        <v>48457</v>
      </c>
      <c r="B346" s="32"/>
      <c r="C346" s="32">
        <f>J$132</f>
        <v>538045</v>
      </c>
      <c r="D346" s="32">
        <f>D344-C346</f>
        <v>40891400</v>
      </c>
      <c r="E346" s="32"/>
      <c r="F346" s="43"/>
      <c r="G346"/>
      <c r="I346" s="4"/>
      <c r="K346"/>
    </row>
    <row r="347" spans="1:11" x14ac:dyDescent="0.2">
      <c r="A347" s="46"/>
      <c r="B347" s="32"/>
      <c r="C347" s="32"/>
      <c r="D347" s="32"/>
      <c r="E347" s="32">
        <f>D346*E331*30/360</f>
        <v>252845.15666666665</v>
      </c>
      <c r="F347" s="43"/>
      <c r="G347"/>
      <c r="I347" s="4"/>
      <c r="K347"/>
    </row>
    <row r="348" spans="1:11" x14ac:dyDescent="0.2">
      <c r="A348" s="37">
        <v>48487</v>
      </c>
      <c r="B348" s="32"/>
      <c r="C348" s="32">
        <f>J$132</f>
        <v>538045</v>
      </c>
      <c r="D348" s="32">
        <f>D346-C348</f>
        <v>40353355</v>
      </c>
      <c r="E348" s="32"/>
      <c r="F348" s="43"/>
      <c r="G348"/>
      <c r="I348" s="4"/>
      <c r="K348"/>
    </row>
    <row r="349" spans="1:11" x14ac:dyDescent="0.2">
      <c r="A349" s="46"/>
      <c r="B349" s="32"/>
      <c r="C349" s="32"/>
      <c r="D349" s="32"/>
      <c r="E349" s="32">
        <f>D348*E331*30/360</f>
        <v>249518.24508333334</v>
      </c>
      <c r="F349" s="43"/>
      <c r="G349"/>
      <c r="I349" s="4"/>
      <c r="K349"/>
    </row>
    <row r="350" spans="1:11" ht="14.25" customHeight="1" x14ac:dyDescent="0.2">
      <c r="A350" s="37">
        <v>48518</v>
      </c>
      <c r="B350" s="32"/>
      <c r="C350" s="32">
        <f>J$132</f>
        <v>538045</v>
      </c>
      <c r="D350" s="32">
        <f>D348-C350</f>
        <v>39815310</v>
      </c>
      <c r="E350" s="32"/>
      <c r="I350" s="4"/>
      <c r="K350"/>
    </row>
    <row r="351" spans="1:11" x14ac:dyDescent="0.2">
      <c r="A351" s="46"/>
      <c r="B351" s="32"/>
      <c r="C351" s="32"/>
      <c r="D351" s="32"/>
      <c r="E351" s="32">
        <f>D350*E331*30/360</f>
        <v>246191.33350000001</v>
      </c>
    </row>
    <row r="352" spans="1:11" ht="15" x14ac:dyDescent="0.25">
      <c r="A352" s="37">
        <v>48548</v>
      </c>
      <c r="B352" s="32"/>
      <c r="C352" s="32">
        <f>J$132</f>
        <v>538045</v>
      </c>
      <c r="D352" s="32">
        <f>D350-C352</f>
        <v>39277265</v>
      </c>
      <c r="E352" s="32"/>
      <c r="G352" s="58"/>
      <c r="H352" s="59"/>
    </row>
    <row r="353" spans="1:9" x14ac:dyDescent="0.2">
      <c r="A353" s="46"/>
      <c r="B353" s="32"/>
      <c r="C353" s="32"/>
      <c r="D353" s="32"/>
      <c r="E353" s="32">
        <f>D352*E331*30/360</f>
        <v>242864.42191666667</v>
      </c>
      <c r="I353" s="3"/>
    </row>
    <row r="354" spans="1:9" ht="16.5" x14ac:dyDescent="0.25">
      <c r="A354" s="38">
        <v>48579</v>
      </c>
      <c r="B354" s="32"/>
      <c r="C354" s="32">
        <f>J$132</f>
        <v>538045</v>
      </c>
      <c r="D354" s="32">
        <f>D352-C354</f>
        <v>38739220</v>
      </c>
      <c r="E354" s="32"/>
      <c r="G354" s="60"/>
    </row>
    <row r="355" spans="1:9" ht="13.5" thickBot="1" x14ac:dyDescent="0.25">
      <c r="A355" s="46"/>
      <c r="B355" s="39"/>
      <c r="D355" s="39"/>
      <c r="E355" s="39">
        <f>D354*E331*30/360</f>
        <v>239537.51033333337</v>
      </c>
    </row>
    <row r="356" spans="1:9" ht="13.5" thickBot="1" x14ac:dyDescent="0.25">
      <c r="A356" s="45">
        <v>2032</v>
      </c>
      <c r="B356" s="28"/>
      <c r="C356" s="27">
        <f>SUM(C332:C355)</f>
        <v>6456540</v>
      </c>
      <c r="D356" s="28"/>
      <c r="E356" s="27">
        <f>SUM(E333:E355)</f>
        <v>3094026.2885000007</v>
      </c>
    </row>
    <row r="357" spans="1:9" x14ac:dyDescent="0.2">
      <c r="A357" s="31"/>
      <c r="B357" s="32"/>
      <c r="C357" s="32"/>
      <c r="D357" s="32"/>
      <c r="E357" s="34">
        <f>E15</f>
        <v>7.4200000000000002E-2</v>
      </c>
    </row>
    <row r="358" spans="1:9" ht="15" x14ac:dyDescent="0.25">
      <c r="A358" s="37">
        <v>48610</v>
      </c>
      <c r="B358" s="32"/>
      <c r="C358" s="32">
        <f>J$132</f>
        <v>538045</v>
      </c>
      <c r="D358" s="32">
        <f>D354-C358</f>
        <v>38201175</v>
      </c>
      <c r="E358" s="32"/>
      <c r="F358" s="59"/>
    </row>
    <row r="359" spans="1:9" x14ac:dyDescent="0.2">
      <c r="A359" s="46"/>
      <c r="B359" s="32"/>
      <c r="C359" s="32"/>
      <c r="D359" s="32"/>
      <c r="E359" s="32">
        <f>D358*E357*30/360</f>
        <v>236210.59875</v>
      </c>
    </row>
    <row r="360" spans="1:9" x14ac:dyDescent="0.2">
      <c r="A360" s="37">
        <v>48638</v>
      </c>
      <c r="B360" s="32"/>
      <c r="C360" s="32">
        <f>J$132</f>
        <v>538045</v>
      </c>
      <c r="D360" s="32">
        <f>D358-C360</f>
        <v>37663130</v>
      </c>
      <c r="E360" s="32"/>
    </row>
    <row r="361" spans="1:9" x14ac:dyDescent="0.2">
      <c r="A361" s="46"/>
      <c r="B361" s="32"/>
      <c r="C361" s="32"/>
      <c r="D361" s="32"/>
      <c r="E361" s="32">
        <f>D360*E357*30/360</f>
        <v>232883.6871666667</v>
      </c>
      <c r="G361"/>
    </row>
    <row r="362" spans="1:9" x14ac:dyDescent="0.2">
      <c r="A362" s="37">
        <v>48669</v>
      </c>
      <c r="B362" s="32"/>
      <c r="C362" s="32">
        <f>J$132</f>
        <v>538045</v>
      </c>
      <c r="D362" s="32">
        <f>D360-C362</f>
        <v>37125085</v>
      </c>
      <c r="E362" s="32"/>
      <c r="G362"/>
    </row>
    <row r="363" spans="1:9" x14ac:dyDescent="0.2">
      <c r="A363" s="46"/>
      <c r="B363" s="32"/>
      <c r="C363" s="32"/>
      <c r="D363" s="32"/>
      <c r="E363" s="32">
        <f>D362*E357*30/360</f>
        <v>229556.77558333336</v>
      </c>
    </row>
    <row r="364" spans="1:9" x14ac:dyDescent="0.2">
      <c r="A364" s="37">
        <v>48699</v>
      </c>
      <c r="B364" s="32"/>
      <c r="C364" s="32">
        <f>J$132</f>
        <v>538045</v>
      </c>
      <c r="D364" s="32">
        <f>D362-C364</f>
        <v>36587040</v>
      </c>
      <c r="E364" s="32"/>
    </row>
    <row r="365" spans="1:9" ht="15.75" customHeight="1" x14ac:dyDescent="0.2">
      <c r="A365" s="46"/>
      <c r="B365" s="32"/>
      <c r="C365" s="32"/>
      <c r="D365" s="32"/>
      <c r="E365" s="32">
        <f>D364*E357*30/360</f>
        <v>226229.86400000003</v>
      </c>
    </row>
    <row r="366" spans="1:9" x14ac:dyDescent="0.2">
      <c r="A366" s="37">
        <v>48730</v>
      </c>
      <c r="B366" s="32"/>
      <c r="C366" s="32">
        <f>J$132</f>
        <v>538045</v>
      </c>
      <c r="D366" s="32">
        <f>D364-C366</f>
        <v>36048995</v>
      </c>
      <c r="E366" s="32"/>
    </row>
    <row r="367" spans="1:9" x14ac:dyDescent="0.2">
      <c r="A367" s="46"/>
      <c r="B367" s="32"/>
      <c r="C367" s="32"/>
      <c r="D367" s="32"/>
      <c r="E367" s="32">
        <f>D366*E357*30/360</f>
        <v>222902.95241666667</v>
      </c>
    </row>
    <row r="368" spans="1:9" x14ac:dyDescent="0.2">
      <c r="A368" s="37">
        <v>48760</v>
      </c>
      <c r="B368" s="32"/>
      <c r="C368" s="32">
        <f>J$132</f>
        <v>538045</v>
      </c>
      <c r="D368" s="32">
        <f>D366-C368</f>
        <v>35510950</v>
      </c>
      <c r="E368" s="32"/>
    </row>
    <row r="369" spans="1:5" x14ac:dyDescent="0.2">
      <c r="A369" s="46"/>
      <c r="B369" s="32"/>
      <c r="C369" s="32"/>
      <c r="D369" s="32"/>
      <c r="E369" s="32">
        <f>D368*E357*30/360</f>
        <v>219576.04083333333</v>
      </c>
    </row>
    <row r="370" spans="1:5" x14ac:dyDescent="0.2">
      <c r="A370" s="37">
        <v>48791</v>
      </c>
      <c r="B370" s="32"/>
      <c r="C370" s="32">
        <f>J$132</f>
        <v>538045</v>
      </c>
      <c r="D370" s="32">
        <f>D368-C370</f>
        <v>34972905</v>
      </c>
      <c r="E370" s="32"/>
    </row>
    <row r="371" spans="1:5" x14ac:dyDescent="0.2">
      <c r="A371" s="46"/>
      <c r="B371" s="32"/>
      <c r="C371" s="32"/>
      <c r="D371" s="32"/>
      <c r="E371" s="32">
        <f>D370*E357*30/360</f>
        <v>216249.12925</v>
      </c>
    </row>
    <row r="372" spans="1:5" x14ac:dyDescent="0.2">
      <c r="A372" s="61">
        <v>48822</v>
      </c>
      <c r="B372" s="32"/>
      <c r="C372" s="32">
        <f>J$132</f>
        <v>538045</v>
      </c>
      <c r="D372" s="32">
        <f>D370-C372</f>
        <v>34434860</v>
      </c>
      <c r="E372" s="32"/>
    </row>
    <row r="373" spans="1:5" x14ac:dyDescent="0.2">
      <c r="A373" s="46"/>
      <c r="B373" s="32"/>
      <c r="C373" s="32"/>
      <c r="D373" s="32"/>
      <c r="E373" s="32">
        <f>D372*E357*30/360</f>
        <v>212922.21766666666</v>
      </c>
    </row>
    <row r="374" spans="1:5" x14ac:dyDescent="0.2">
      <c r="A374" s="37">
        <v>48852</v>
      </c>
      <c r="B374" s="32"/>
      <c r="C374" s="32">
        <f>J$132</f>
        <v>538045</v>
      </c>
      <c r="D374" s="32">
        <f>D372-C374</f>
        <v>33896815</v>
      </c>
      <c r="E374" s="32"/>
    </row>
    <row r="375" spans="1:5" x14ac:dyDescent="0.2">
      <c r="A375" s="46"/>
      <c r="B375" s="32"/>
      <c r="C375" s="32"/>
      <c r="D375" s="32"/>
      <c r="E375" s="32">
        <f>D374*E357*30/360</f>
        <v>209595.30608333333</v>
      </c>
    </row>
    <row r="376" spans="1:5" x14ac:dyDescent="0.2">
      <c r="A376" s="37">
        <v>48883</v>
      </c>
      <c r="B376" s="32"/>
      <c r="C376" s="32">
        <f>J$132</f>
        <v>538045</v>
      </c>
      <c r="D376" s="32">
        <f>D374-C376</f>
        <v>33358770</v>
      </c>
      <c r="E376" s="32"/>
    </row>
    <row r="377" spans="1:5" x14ac:dyDescent="0.2">
      <c r="A377" s="46"/>
      <c r="B377" s="32"/>
      <c r="C377" s="32"/>
      <c r="D377" s="32"/>
      <c r="E377" s="32">
        <f>D376*E357*30/360</f>
        <v>206268.39450000002</v>
      </c>
    </row>
    <row r="378" spans="1:5" x14ac:dyDescent="0.2">
      <c r="A378" s="37">
        <v>48913</v>
      </c>
      <c r="B378" s="32"/>
      <c r="C378" s="32">
        <f>J$132</f>
        <v>538045</v>
      </c>
      <c r="D378" s="32">
        <f>D376-C378</f>
        <v>32820725</v>
      </c>
      <c r="E378" s="32"/>
    </row>
    <row r="379" spans="1:5" x14ac:dyDescent="0.2">
      <c r="A379" s="46"/>
      <c r="B379" s="32"/>
      <c r="C379" s="32"/>
      <c r="D379" s="32"/>
      <c r="E379" s="32">
        <f>D378*E357*30/360</f>
        <v>202941.48291666666</v>
      </c>
    </row>
    <row r="380" spans="1:5" x14ac:dyDescent="0.2">
      <c r="A380" s="38">
        <v>48944</v>
      </c>
      <c r="B380" s="32"/>
      <c r="C380" s="32">
        <f>J$132</f>
        <v>538045</v>
      </c>
      <c r="D380" s="32">
        <f>D378-C380</f>
        <v>32282680</v>
      </c>
      <c r="E380" s="32"/>
    </row>
    <row r="381" spans="1:5" ht="13.5" thickBot="1" x14ac:dyDescent="0.25">
      <c r="A381" s="46"/>
      <c r="B381" s="39"/>
      <c r="D381" s="39"/>
      <c r="E381" s="39">
        <f>D380*E357*30/360</f>
        <v>199614.57133333336</v>
      </c>
    </row>
    <row r="382" spans="1:5" ht="13.5" thickBot="1" x14ac:dyDescent="0.25">
      <c r="A382" s="45">
        <v>2033</v>
      </c>
      <c r="B382" s="28"/>
      <c r="C382" s="27">
        <f>SUM(C358:C381)</f>
        <v>6456540</v>
      </c>
      <c r="D382" s="28"/>
      <c r="E382" s="27">
        <f>SUM(E359:E381)</f>
        <v>2614951.0205000001</v>
      </c>
    </row>
    <row r="383" spans="1:5" x14ac:dyDescent="0.2">
      <c r="A383" s="31"/>
      <c r="B383" s="32"/>
      <c r="C383" s="32"/>
      <c r="D383" s="32"/>
      <c r="E383" s="34">
        <f>E357</f>
        <v>7.4200000000000002E-2</v>
      </c>
    </row>
    <row r="384" spans="1:5" x14ac:dyDescent="0.2">
      <c r="A384" s="37">
        <v>48975</v>
      </c>
      <c r="B384" s="32"/>
      <c r="C384" s="32">
        <f>J$132</f>
        <v>538045</v>
      </c>
      <c r="D384" s="32">
        <f>D380-C384</f>
        <v>31744635</v>
      </c>
      <c r="E384" s="32"/>
    </row>
    <row r="385" spans="1:5" x14ac:dyDescent="0.2">
      <c r="A385" s="46"/>
      <c r="B385" s="32"/>
      <c r="C385" s="32"/>
      <c r="D385" s="32"/>
      <c r="E385" s="32">
        <f>D384*E383*30/360</f>
        <v>196287.65974999996</v>
      </c>
    </row>
    <row r="386" spans="1:5" x14ac:dyDescent="0.2">
      <c r="A386" s="37">
        <v>49003</v>
      </c>
      <c r="B386" s="32"/>
      <c r="C386" s="32">
        <f>J$132</f>
        <v>538045</v>
      </c>
      <c r="D386" s="32">
        <f>D384-C386</f>
        <v>31206590</v>
      </c>
      <c r="E386" s="32"/>
    </row>
    <row r="387" spans="1:5" x14ac:dyDescent="0.2">
      <c r="A387" s="46"/>
      <c r="B387" s="32"/>
      <c r="C387" s="32"/>
      <c r="D387" s="32"/>
      <c r="E387" s="32">
        <f>D386*E383*30/360</f>
        <v>192960.74816666669</v>
      </c>
    </row>
    <row r="388" spans="1:5" x14ac:dyDescent="0.2">
      <c r="A388" s="37">
        <v>49034</v>
      </c>
      <c r="B388" s="32"/>
      <c r="C388" s="32">
        <f>J$132</f>
        <v>538045</v>
      </c>
      <c r="D388" s="32">
        <f>D386-C388</f>
        <v>30668545</v>
      </c>
      <c r="E388" s="32"/>
    </row>
    <row r="389" spans="1:5" x14ac:dyDescent="0.2">
      <c r="A389" s="46"/>
      <c r="B389" s="32"/>
      <c r="C389" s="32"/>
      <c r="D389" s="32"/>
      <c r="E389" s="32">
        <f>D388*E383*30/360</f>
        <v>189633.83658333335</v>
      </c>
    </row>
    <row r="390" spans="1:5" x14ac:dyDescent="0.2">
      <c r="A390" s="37">
        <v>49064</v>
      </c>
      <c r="B390" s="32"/>
      <c r="C390" s="32">
        <f>J$132</f>
        <v>538045</v>
      </c>
      <c r="D390" s="32">
        <f>D388-C390</f>
        <v>30130500</v>
      </c>
      <c r="E390" s="32"/>
    </row>
    <row r="391" spans="1:5" x14ac:dyDescent="0.2">
      <c r="A391" s="46"/>
      <c r="B391" s="32"/>
      <c r="C391" s="32"/>
      <c r="D391" s="32"/>
      <c r="E391" s="32">
        <f>D390*E383*30/360</f>
        <v>186306.92499999999</v>
      </c>
    </row>
    <row r="392" spans="1:5" x14ac:dyDescent="0.2">
      <c r="A392" s="37">
        <v>49095</v>
      </c>
      <c r="B392" s="32"/>
      <c r="C392" s="32">
        <f>J$132</f>
        <v>538045</v>
      </c>
      <c r="D392" s="32">
        <f>D390-C392</f>
        <v>29592455</v>
      </c>
      <c r="E392" s="32"/>
    </row>
    <row r="393" spans="1:5" x14ac:dyDescent="0.2">
      <c r="A393" s="46"/>
      <c r="B393" s="32"/>
      <c r="C393" s="32"/>
      <c r="D393" s="32"/>
      <c r="E393" s="32">
        <f>D392*E383*30/360</f>
        <v>182980.01341666665</v>
      </c>
    </row>
    <row r="394" spans="1:5" x14ac:dyDescent="0.2">
      <c r="A394" s="37">
        <v>49125</v>
      </c>
      <c r="B394" s="32"/>
      <c r="C394" s="32">
        <f>J$132</f>
        <v>538045</v>
      </c>
      <c r="D394" s="32">
        <f>D392-C394</f>
        <v>29054410</v>
      </c>
      <c r="E394" s="32"/>
    </row>
    <row r="395" spans="1:5" x14ac:dyDescent="0.2">
      <c r="A395" s="46"/>
      <c r="B395" s="32"/>
      <c r="C395" s="32"/>
      <c r="D395" s="32"/>
      <c r="E395" s="32">
        <f>D394*E383*30/360</f>
        <v>179653.10183333335</v>
      </c>
    </row>
    <row r="396" spans="1:5" x14ac:dyDescent="0.2">
      <c r="A396" s="37">
        <v>49156</v>
      </c>
      <c r="B396" s="32"/>
      <c r="C396" s="32">
        <f>J$132</f>
        <v>538045</v>
      </c>
      <c r="D396" s="32">
        <f>D394-C396</f>
        <v>28516365</v>
      </c>
      <c r="E396" s="32"/>
    </row>
    <row r="397" spans="1:5" x14ac:dyDescent="0.2">
      <c r="A397" s="46"/>
      <c r="B397" s="32"/>
      <c r="C397" s="32"/>
      <c r="D397" s="32"/>
      <c r="E397" s="32">
        <f>D396*E383*30/360</f>
        <v>176326.19025000001</v>
      </c>
    </row>
    <row r="398" spans="1:5" x14ac:dyDescent="0.2">
      <c r="A398" s="37">
        <v>49187</v>
      </c>
      <c r="B398" s="32"/>
      <c r="C398" s="32">
        <f>J$132</f>
        <v>538045</v>
      </c>
      <c r="D398" s="32">
        <f>D396-C398</f>
        <v>27978320</v>
      </c>
      <c r="E398" s="32"/>
    </row>
    <row r="399" spans="1:5" x14ac:dyDescent="0.2">
      <c r="A399" s="46"/>
      <c r="B399" s="32"/>
      <c r="C399" s="32"/>
      <c r="D399" s="32"/>
      <c r="E399" s="32">
        <f>D398*E383*30/360</f>
        <v>172999.27866666668</v>
      </c>
    </row>
    <row r="400" spans="1:5" x14ac:dyDescent="0.2">
      <c r="A400" s="37">
        <v>49217</v>
      </c>
      <c r="B400" s="32"/>
      <c r="C400" s="32">
        <f>J$132</f>
        <v>538045</v>
      </c>
      <c r="D400" s="32">
        <f>D398-C400</f>
        <v>27440275</v>
      </c>
      <c r="E400" s="32"/>
    </row>
    <row r="401" spans="1:5" x14ac:dyDescent="0.2">
      <c r="A401" s="46"/>
      <c r="B401" s="32"/>
      <c r="C401" s="32"/>
      <c r="D401" s="32"/>
      <c r="E401" s="32">
        <f>D400*E383*30/360</f>
        <v>169672.36708333332</v>
      </c>
    </row>
    <row r="402" spans="1:5" x14ac:dyDescent="0.2">
      <c r="A402" s="37">
        <v>49248</v>
      </c>
      <c r="B402" s="32"/>
      <c r="C402" s="32">
        <f>J$132</f>
        <v>538045</v>
      </c>
      <c r="D402" s="32">
        <f>D400-C402</f>
        <v>26902230</v>
      </c>
      <c r="E402" s="32"/>
    </row>
    <row r="403" spans="1:5" x14ac:dyDescent="0.2">
      <c r="A403" s="46"/>
      <c r="B403" s="32"/>
      <c r="C403" s="32"/>
      <c r="D403" s="32"/>
      <c r="E403" s="32">
        <f>D402*E383*30/360</f>
        <v>166345.45550000001</v>
      </c>
    </row>
    <row r="404" spans="1:5" x14ac:dyDescent="0.2">
      <c r="A404" s="37">
        <v>49278</v>
      </c>
      <c r="B404" s="32"/>
      <c r="C404" s="32">
        <f>J$132</f>
        <v>538045</v>
      </c>
      <c r="D404" s="32">
        <f>D402-C404</f>
        <v>26364185</v>
      </c>
      <c r="E404" s="32"/>
    </row>
    <row r="405" spans="1:5" x14ac:dyDescent="0.2">
      <c r="A405" s="46"/>
      <c r="B405" s="32"/>
      <c r="C405" s="32"/>
      <c r="D405" s="32"/>
      <c r="E405" s="32">
        <f>D404*E383*30/360</f>
        <v>163018.54391666668</v>
      </c>
    </row>
    <row r="406" spans="1:5" x14ac:dyDescent="0.2">
      <c r="A406" s="38">
        <v>49309</v>
      </c>
      <c r="B406" s="32"/>
      <c r="C406" s="32">
        <f>J$132</f>
        <v>538045</v>
      </c>
      <c r="D406" s="32">
        <f>D404-C406</f>
        <v>25826140</v>
      </c>
      <c r="E406" s="32"/>
    </row>
    <row r="407" spans="1:5" ht="13.5" thickBot="1" x14ac:dyDescent="0.25">
      <c r="A407" s="46"/>
      <c r="B407" s="39"/>
      <c r="D407" s="39"/>
      <c r="E407" s="39">
        <f>D406*E383*30/360</f>
        <v>159691.63233333334</v>
      </c>
    </row>
    <row r="408" spans="1:5" ht="13.5" thickBot="1" x14ac:dyDescent="0.25">
      <c r="A408" s="45">
        <v>2034</v>
      </c>
      <c r="B408" s="28"/>
      <c r="C408" s="27">
        <f>SUM(C384:C407)</f>
        <v>6456540</v>
      </c>
      <c r="D408" s="28"/>
      <c r="E408" s="27">
        <f>SUM(E385:E407)</f>
        <v>2135875.7524999999</v>
      </c>
    </row>
    <row r="409" spans="1:5" x14ac:dyDescent="0.2">
      <c r="A409" s="31"/>
      <c r="B409" s="32"/>
      <c r="C409" s="32"/>
      <c r="D409" s="32"/>
      <c r="E409" s="34">
        <f>E383</f>
        <v>7.4200000000000002E-2</v>
      </c>
    </row>
    <row r="410" spans="1:5" x14ac:dyDescent="0.2">
      <c r="A410" s="37">
        <v>49340</v>
      </c>
      <c r="B410" s="32"/>
      <c r="C410" s="32">
        <f>J$132</f>
        <v>538045</v>
      </c>
      <c r="D410" s="32">
        <f>D406-C410</f>
        <v>25288095</v>
      </c>
      <c r="E410" s="32"/>
    </row>
    <row r="411" spans="1:5" x14ac:dyDescent="0.2">
      <c r="A411" s="46"/>
      <c r="B411" s="32"/>
      <c r="C411" s="32"/>
      <c r="D411" s="32"/>
      <c r="E411" s="32">
        <f>D410*E409*30/360</f>
        <v>156364.72075000001</v>
      </c>
    </row>
    <row r="412" spans="1:5" x14ac:dyDescent="0.2">
      <c r="A412" s="37">
        <v>49368</v>
      </c>
      <c r="B412" s="32"/>
      <c r="C412" s="32">
        <f>J$132</f>
        <v>538045</v>
      </c>
      <c r="D412" s="32">
        <f>D410-C412</f>
        <v>24750050</v>
      </c>
      <c r="E412" s="32"/>
    </row>
    <row r="413" spans="1:5" x14ac:dyDescent="0.2">
      <c r="A413" s="46"/>
      <c r="B413" s="32"/>
      <c r="C413" s="32"/>
      <c r="D413" s="32"/>
      <c r="E413" s="32">
        <f>D412*E409*30/360</f>
        <v>153037.80916666664</v>
      </c>
    </row>
    <row r="414" spans="1:5" x14ac:dyDescent="0.2">
      <c r="A414" s="37">
        <v>49399</v>
      </c>
      <c r="B414" s="32"/>
      <c r="C414" s="32">
        <f>J$132</f>
        <v>538045</v>
      </c>
      <c r="D414" s="32">
        <f>D412-C414</f>
        <v>24212005</v>
      </c>
      <c r="E414" s="32"/>
    </row>
    <row r="415" spans="1:5" x14ac:dyDescent="0.2">
      <c r="A415" s="46"/>
      <c r="B415" s="32"/>
      <c r="C415" s="32"/>
      <c r="D415" s="32"/>
      <c r="E415" s="32">
        <f>D414*E409*30/360</f>
        <v>149710.89758333331</v>
      </c>
    </row>
    <row r="416" spans="1:5" x14ac:dyDescent="0.2">
      <c r="A416" s="37">
        <v>49429</v>
      </c>
      <c r="B416" s="32"/>
      <c r="C416" s="32">
        <f>J$132</f>
        <v>538045</v>
      </c>
      <c r="D416" s="32">
        <f>D414-C416</f>
        <v>23673960</v>
      </c>
      <c r="E416" s="32"/>
    </row>
    <row r="417" spans="1:7" x14ac:dyDescent="0.2">
      <c r="A417" s="46"/>
      <c r="B417" s="32"/>
      <c r="C417" s="32"/>
      <c r="D417" s="32"/>
      <c r="E417" s="32">
        <f>D416*E409*30/360</f>
        <v>146383.986</v>
      </c>
    </row>
    <row r="418" spans="1:7" x14ac:dyDescent="0.2">
      <c r="A418" s="37">
        <v>49460</v>
      </c>
      <c r="B418" s="32"/>
      <c r="C418" s="32">
        <f>J$132</f>
        <v>538045</v>
      </c>
      <c r="D418" s="32">
        <f>D416-C418</f>
        <v>23135915</v>
      </c>
      <c r="E418" s="32"/>
    </row>
    <row r="419" spans="1:7" x14ac:dyDescent="0.2">
      <c r="A419" s="46"/>
      <c r="B419" s="32"/>
      <c r="C419" s="32"/>
      <c r="D419" s="32"/>
      <c r="E419" s="32">
        <f>D418*E409*30/360</f>
        <v>143057.0744166667</v>
      </c>
      <c r="F419" s="7"/>
      <c r="G419" s="7"/>
    </row>
    <row r="420" spans="1:7" x14ac:dyDescent="0.2">
      <c r="A420" s="37">
        <v>49490</v>
      </c>
      <c r="B420" s="32"/>
      <c r="C420" s="32">
        <f>J$132</f>
        <v>538045</v>
      </c>
      <c r="D420" s="32">
        <f>D418-C420</f>
        <v>22597870</v>
      </c>
      <c r="E420" s="32"/>
    </row>
    <row r="421" spans="1:7" x14ac:dyDescent="0.2">
      <c r="A421" s="46"/>
      <c r="B421" s="32"/>
      <c r="C421" s="32"/>
      <c r="D421" s="32"/>
      <c r="E421" s="32">
        <f>D420*E409*30/360</f>
        <v>139730.16283333334</v>
      </c>
    </row>
    <row r="422" spans="1:7" x14ac:dyDescent="0.2">
      <c r="A422" s="37">
        <v>49521</v>
      </c>
      <c r="B422" s="32"/>
      <c r="C422" s="32">
        <f>J$132</f>
        <v>538045</v>
      </c>
      <c r="D422" s="32">
        <f>D420-C422</f>
        <v>22059825</v>
      </c>
      <c r="E422" s="32"/>
    </row>
    <row r="423" spans="1:7" x14ac:dyDescent="0.2">
      <c r="A423" s="46"/>
      <c r="B423" s="32"/>
      <c r="C423" s="32"/>
      <c r="D423" s="32"/>
      <c r="E423" s="32">
        <f>D422*E409*30/360</f>
        <v>136403.25125</v>
      </c>
    </row>
    <row r="424" spans="1:7" x14ac:dyDescent="0.2">
      <c r="A424" s="37">
        <v>49552</v>
      </c>
      <c r="B424" s="32"/>
      <c r="C424" s="32">
        <f>J$132</f>
        <v>538045</v>
      </c>
      <c r="D424" s="32">
        <f>D422-C424</f>
        <v>21521780</v>
      </c>
      <c r="E424" s="32"/>
    </row>
    <row r="425" spans="1:7" x14ac:dyDescent="0.2">
      <c r="A425" s="46"/>
      <c r="B425" s="32"/>
      <c r="C425" s="32"/>
      <c r="D425" s="32"/>
      <c r="E425" s="32">
        <f>D424*E409*30/360</f>
        <v>133076.33966666667</v>
      </c>
    </row>
    <row r="426" spans="1:7" x14ac:dyDescent="0.2">
      <c r="A426" s="37">
        <v>49582</v>
      </c>
      <c r="B426" s="32"/>
      <c r="C426" s="32">
        <f>J$132</f>
        <v>538045</v>
      </c>
      <c r="D426" s="32">
        <f>D424-C426</f>
        <v>20983735</v>
      </c>
      <c r="E426" s="32"/>
    </row>
    <row r="427" spans="1:7" x14ac:dyDescent="0.2">
      <c r="A427" s="46"/>
      <c r="B427" s="32"/>
      <c r="C427" s="32"/>
      <c r="D427" s="32"/>
      <c r="E427" s="32">
        <f>D426*E409*30/360</f>
        <v>129749.42808333333</v>
      </c>
    </row>
    <row r="428" spans="1:7" x14ac:dyDescent="0.2">
      <c r="A428" s="37">
        <v>49613</v>
      </c>
      <c r="B428" s="32"/>
      <c r="C428" s="32">
        <f>J$132</f>
        <v>538045</v>
      </c>
      <c r="D428" s="32">
        <f>D426-C428</f>
        <v>20445690</v>
      </c>
      <c r="E428" s="32"/>
    </row>
    <row r="429" spans="1:7" x14ac:dyDescent="0.2">
      <c r="A429" s="46"/>
      <c r="B429" s="32"/>
      <c r="C429" s="32"/>
      <c r="D429" s="32"/>
      <c r="E429" s="32">
        <f>D428*E409*30/360</f>
        <v>126422.51650000001</v>
      </c>
    </row>
    <row r="430" spans="1:7" x14ac:dyDescent="0.2">
      <c r="A430" s="37">
        <v>49643</v>
      </c>
      <c r="B430" s="32"/>
      <c r="C430" s="32">
        <f>J$132</f>
        <v>538045</v>
      </c>
      <c r="D430" s="32">
        <f>D428-C430</f>
        <v>19907645</v>
      </c>
      <c r="E430" s="32"/>
    </row>
    <row r="431" spans="1:7" x14ac:dyDescent="0.2">
      <c r="A431" s="46"/>
      <c r="B431" s="32"/>
      <c r="C431" s="32"/>
      <c r="D431" s="32"/>
      <c r="E431" s="32">
        <f>D430*E409*30/360</f>
        <v>123095.60491666668</v>
      </c>
    </row>
    <row r="432" spans="1:7" x14ac:dyDescent="0.2">
      <c r="A432" s="38">
        <v>49674</v>
      </c>
      <c r="B432" s="32"/>
      <c r="C432" s="32">
        <f>J$132</f>
        <v>538045</v>
      </c>
      <c r="D432" s="32">
        <f>D430-C432</f>
        <v>19369600</v>
      </c>
      <c r="E432" s="32"/>
    </row>
    <row r="433" spans="1:5" ht="13.5" thickBot="1" x14ac:dyDescent="0.25">
      <c r="A433" s="46"/>
      <c r="B433" s="39"/>
      <c r="D433" s="39"/>
      <c r="E433" s="39">
        <f>D432*E409*30/360</f>
        <v>119768.69333333334</v>
      </c>
    </row>
    <row r="434" spans="1:5" ht="13.5" thickBot="1" x14ac:dyDescent="0.25">
      <c r="A434" s="45">
        <v>2035</v>
      </c>
      <c r="B434" s="28"/>
      <c r="C434" s="27">
        <f>SUM(C410:C433)</f>
        <v>6456540</v>
      </c>
      <c r="D434" s="28"/>
      <c r="E434" s="27">
        <f>SUM(E411:E433)</f>
        <v>1656800.4845</v>
      </c>
    </row>
    <row r="435" spans="1:5" x14ac:dyDescent="0.2">
      <c r="A435" s="31"/>
      <c r="B435" s="32"/>
      <c r="C435" s="32"/>
      <c r="D435" s="32"/>
      <c r="E435" s="34">
        <f>E409</f>
        <v>7.4200000000000002E-2</v>
      </c>
    </row>
    <row r="436" spans="1:5" x14ac:dyDescent="0.2">
      <c r="A436" s="37">
        <v>49705</v>
      </c>
      <c r="B436" s="32"/>
      <c r="C436" s="32">
        <f>J$132</f>
        <v>538045</v>
      </c>
      <c r="D436" s="32">
        <f>D432-C436</f>
        <v>18831555</v>
      </c>
      <c r="E436" s="32"/>
    </row>
    <row r="437" spans="1:5" x14ac:dyDescent="0.2">
      <c r="A437" s="46"/>
      <c r="B437" s="32"/>
      <c r="C437" s="32"/>
      <c r="D437" s="32"/>
      <c r="E437" s="32">
        <f>D436*E435*30/360</f>
        <v>116441.78174999999</v>
      </c>
    </row>
    <row r="438" spans="1:5" x14ac:dyDescent="0.2">
      <c r="A438" s="37">
        <v>49733</v>
      </c>
      <c r="B438" s="32"/>
      <c r="C438" s="32">
        <f>J$132</f>
        <v>538045</v>
      </c>
      <c r="D438" s="32">
        <f>D436-C438</f>
        <v>18293510</v>
      </c>
      <c r="E438" s="32"/>
    </row>
    <row r="439" spans="1:5" x14ac:dyDescent="0.2">
      <c r="A439" s="46"/>
      <c r="B439" s="32"/>
      <c r="C439" s="32"/>
      <c r="D439" s="32"/>
      <c r="E439" s="32">
        <f>D438*E435*30/360</f>
        <v>113114.87016666666</v>
      </c>
    </row>
    <row r="440" spans="1:5" x14ac:dyDescent="0.2">
      <c r="A440" s="37">
        <v>49765</v>
      </c>
      <c r="B440" s="32"/>
      <c r="C440" s="32">
        <f>J$132</f>
        <v>538045</v>
      </c>
      <c r="D440" s="32">
        <f>D438-C440</f>
        <v>17755465</v>
      </c>
      <c r="E440" s="32"/>
    </row>
    <row r="441" spans="1:5" x14ac:dyDescent="0.2">
      <c r="A441" s="46"/>
      <c r="B441" s="32"/>
      <c r="C441" s="32"/>
      <c r="D441" s="32"/>
      <c r="E441" s="32">
        <f>D440*E435*30/360</f>
        <v>109787.95858333334</v>
      </c>
    </row>
    <row r="442" spans="1:5" x14ac:dyDescent="0.2">
      <c r="A442" s="37">
        <v>49795</v>
      </c>
      <c r="B442" s="32"/>
      <c r="C442" s="32">
        <f>J$132</f>
        <v>538045</v>
      </c>
      <c r="D442" s="32">
        <f>D440-C442</f>
        <v>17217420</v>
      </c>
      <c r="E442" s="32"/>
    </row>
    <row r="443" spans="1:5" x14ac:dyDescent="0.2">
      <c r="A443" s="46"/>
      <c r="B443" s="32"/>
      <c r="C443" s="32"/>
      <c r="D443" s="32"/>
      <c r="E443" s="32">
        <f>D442*E435*30/360</f>
        <v>106461.04700000001</v>
      </c>
    </row>
    <row r="444" spans="1:5" x14ac:dyDescent="0.2">
      <c r="A444" s="37">
        <v>49826</v>
      </c>
      <c r="B444" s="32"/>
      <c r="C444" s="32">
        <f>J$132</f>
        <v>538045</v>
      </c>
      <c r="D444" s="32">
        <f>D442-C444</f>
        <v>16679375</v>
      </c>
      <c r="E444" s="32"/>
    </row>
    <row r="445" spans="1:5" x14ac:dyDescent="0.2">
      <c r="A445" s="46"/>
      <c r="B445" s="32"/>
      <c r="C445" s="32"/>
      <c r="D445" s="32"/>
      <c r="E445" s="32">
        <f>D444*E435*30/360</f>
        <v>103134.13541666667</v>
      </c>
    </row>
    <row r="446" spans="1:5" x14ac:dyDescent="0.2">
      <c r="A446" s="37">
        <v>49856</v>
      </c>
      <c r="B446" s="32"/>
      <c r="C446" s="32">
        <f>J$132</f>
        <v>538045</v>
      </c>
      <c r="D446" s="32">
        <f>D444-C446</f>
        <v>16141330</v>
      </c>
      <c r="E446" s="32"/>
    </row>
    <row r="447" spans="1:5" x14ac:dyDescent="0.2">
      <c r="A447" s="46"/>
      <c r="B447" s="32"/>
      <c r="C447" s="32"/>
      <c r="D447" s="32"/>
      <c r="E447" s="32">
        <f>D446*E435*30/360</f>
        <v>99807.223833333323</v>
      </c>
    </row>
    <row r="448" spans="1:5" x14ac:dyDescent="0.2">
      <c r="A448" s="37">
        <v>49887</v>
      </c>
      <c r="B448" s="32"/>
      <c r="C448" s="32">
        <f>J$132</f>
        <v>538045</v>
      </c>
      <c r="D448" s="32">
        <f>D446-C448</f>
        <v>15603285</v>
      </c>
      <c r="E448" s="32"/>
    </row>
    <row r="449" spans="1:5" x14ac:dyDescent="0.2">
      <c r="A449" s="46"/>
      <c r="B449" s="32"/>
      <c r="C449" s="32"/>
      <c r="D449" s="32"/>
      <c r="E449" s="32">
        <f>D448*E435*30/360</f>
        <v>96480.312249999988</v>
      </c>
    </row>
    <row r="450" spans="1:5" x14ac:dyDescent="0.2">
      <c r="A450" s="37">
        <v>49918</v>
      </c>
      <c r="B450" s="32"/>
      <c r="C450" s="32">
        <f>J$132</f>
        <v>538045</v>
      </c>
      <c r="D450" s="32">
        <f>D448-C450</f>
        <v>15065240</v>
      </c>
      <c r="E450" s="32"/>
    </row>
    <row r="451" spans="1:5" x14ac:dyDescent="0.2">
      <c r="A451" s="46"/>
      <c r="B451" s="32"/>
      <c r="C451" s="32"/>
      <c r="D451" s="32"/>
      <c r="E451" s="32">
        <f>D450*E435*30/360</f>
        <v>93153.400666666668</v>
      </c>
    </row>
    <row r="452" spans="1:5" x14ac:dyDescent="0.2">
      <c r="A452" s="37">
        <v>48487</v>
      </c>
      <c r="B452" s="32"/>
      <c r="C452" s="32">
        <f>J$132</f>
        <v>538045</v>
      </c>
      <c r="D452" s="32">
        <f>D450-C452</f>
        <v>14527195</v>
      </c>
      <c r="E452" s="32"/>
    </row>
    <row r="453" spans="1:5" x14ac:dyDescent="0.2">
      <c r="A453" s="37"/>
      <c r="B453" s="32"/>
      <c r="C453" s="32"/>
      <c r="D453" s="32"/>
      <c r="E453" s="32">
        <f>D452*E435*30/360</f>
        <v>89826.489083333334</v>
      </c>
    </row>
    <row r="454" spans="1:5" x14ac:dyDescent="0.2">
      <c r="A454" s="37">
        <v>49979</v>
      </c>
      <c r="B454" s="32"/>
      <c r="C454" s="32">
        <f>J$132</f>
        <v>538045</v>
      </c>
      <c r="D454" s="32">
        <f>D452-C454</f>
        <v>13989150</v>
      </c>
      <c r="E454" s="32"/>
    </row>
    <row r="455" spans="1:5" x14ac:dyDescent="0.2">
      <c r="A455" s="46"/>
      <c r="B455" s="32"/>
      <c r="C455" s="32"/>
      <c r="D455" s="32"/>
      <c r="E455" s="32">
        <f>D454*E435*30/360</f>
        <v>86499.577499999999</v>
      </c>
    </row>
    <row r="456" spans="1:5" x14ac:dyDescent="0.2">
      <c r="A456" s="37">
        <v>50009</v>
      </c>
      <c r="B456" s="32"/>
      <c r="C456" s="32">
        <f>J$132</f>
        <v>538045</v>
      </c>
      <c r="D456" s="32">
        <f>D454-C456</f>
        <v>13451105</v>
      </c>
      <c r="E456" s="32"/>
    </row>
    <row r="457" spans="1:5" x14ac:dyDescent="0.2">
      <c r="A457" s="46"/>
      <c r="B457" s="32"/>
      <c r="C457" s="32"/>
      <c r="D457" s="32"/>
      <c r="E457" s="32">
        <f>D456*E435*30/360</f>
        <v>83172.665916666665</v>
      </c>
    </row>
    <row r="458" spans="1:5" x14ac:dyDescent="0.2">
      <c r="A458" s="38">
        <v>50040</v>
      </c>
      <c r="B458" s="32"/>
      <c r="C458" s="32">
        <f>J$132</f>
        <v>538045</v>
      </c>
      <c r="D458" s="32">
        <f>D456-C458</f>
        <v>12913060</v>
      </c>
      <c r="E458" s="32"/>
    </row>
    <row r="459" spans="1:5" ht="13.5" thickBot="1" x14ac:dyDescent="0.25">
      <c r="A459" s="46"/>
      <c r="B459" s="39"/>
      <c r="D459" s="39"/>
      <c r="E459" s="39">
        <f>D458*E435*30/360</f>
        <v>79845.754333333345</v>
      </c>
    </row>
    <row r="460" spans="1:5" ht="13.5" thickBot="1" x14ac:dyDescent="0.25">
      <c r="A460" s="45">
        <v>2036</v>
      </c>
      <c r="B460" s="28"/>
      <c r="C460" s="27">
        <f>SUM(C436:C459)</f>
        <v>6456540</v>
      </c>
      <c r="D460" s="28"/>
      <c r="E460" s="27">
        <f>SUM(E437:E459)</f>
        <v>1177725.2165000001</v>
      </c>
    </row>
    <row r="461" spans="1:5" x14ac:dyDescent="0.2">
      <c r="A461" s="31"/>
      <c r="B461" s="32"/>
      <c r="C461" s="32"/>
      <c r="D461" s="32"/>
      <c r="E461" s="34">
        <f>E435</f>
        <v>7.4200000000000002E-2</v>
      </c>
    </row>
    <row r="462" spans="1:5" x14ac:dyDescent="0.2">
      <c r="A462" s="37">
        <v>50071</v>
      </c>
      <c r="B462" s="32"/>
      <c r="C462" s="32">
        <f>J$132</f>
        <v>538045</v>
      </c>
      <c r="D462" s="32">
        <f>D458-C462</f>
        <v>12375015</v>
      </c>
      <c r="E462" s="32"/>
    </row>
    <row r="463" spans="1:5" x14ac:dyDescent="0.2">
      <c r="A463" s="46"/>
      <c r="B463" s="32"/>
      <c r="C463" s="32"/>
      <c r="D463" s="32"/>
      <c r="E463" s="32">
        <f>D462*E461*30/360</f>
        <v>76518.842749999996</v>
      </c>
    </row>
    <row r="464" spans="1:5" x14ac:dyDescent="0.2">
      <c r="A464" s="37">
        <v>50099</v>
      </c>
      <c r="B464" s="32"/>
      <c r="C464" s="32">
        <f>J$132</f>
        <v>538045</v>
      </c>
      <c r="D464" s="32">
        <f>D462-C464</f>
        <v>11836970</v>
      </c>
      <c r="E464" s="32"/>
    </row>
    <row r="465" spans="1:5" x14ac:dyDescent="0.2">
      <c r="A465" s="46"/>
      <c r="B465" s="32"/>
      <c r="C465" s="32"/>
      <c r="D465" s="32"/>
      <c r="E465" s="32">
        <f>D464*E461*30/360</f>
        <v>73191.931166666662</v>
      </c>
    </row>
    <row r="466" spans="1:5" x14ac:dyDescent="0.2">
      <c r="A466" s="37">
        <v>50130</v>
      </c>
      <c r="B466" s="32"/>
      <c r="C466" s="32">
        <f>J$132</f>
        <v>538045</v>
      </c>
      <c r="D466" s="32">
        <f>D464-C466</f>
        <v>11298925</v>
      </c>
      <c r="E466" s="32"/>
    </row>
    <row r="467" spans="1:5" x14ac:dyDescent="0.2">
      <c r="A467" s="46"/>
      <c r="B467" s="32"/>
      <c r="C467" s="32"/>
      <c r="D467" s="32"/>
      <c r="E467" s="32">
        <f>D466*E461*30/360</f>
        <v>69865.019583333342</v>
      </c>
    </row>
    <row r="468" spans="1:5" x14ac:dyDescent="0.2">
      <c r="A468" s="37">
        <v>50160</v>
      </c>
      <c r="B468" s="32"/>
      <c r="C468" s="32">
        <f>J$132</f>
        <v>538045</v>
      </c>
      <c r="D468" s="32">
        <f>D466-C468</f>
        <v>10760880</v>
      </c>
      <c r="E468" s="32"/>
    </row>
    <row r="469" spans="1:5" x14ac:dyDescent="0.2">
      <c r="A469" s="46"/>
      <c r="B469" s="32"/>
      <c r="C469" s="32"/>
      <c r="D469" s="32"/>
      <c r="E469" s="32">
        <f>D468*E461*30/360</f>
        <v>66538.107999999993</v>
      </c>
    </row>
    <row r="470" spans="1:5" x14ac:dyDescent="0.2">
      <c r="A470" s="37">
        <v>50191</v>
      </c>
      <c r="B470" s="32"/>
      <c r="C470" s="32">
        <f>J$132</f>
        <v>538045</v>
      </c>
      <c r="D470" s="32">
        <f>D468-C470</f>
        <v>10222835</v>
      </c>
      <c r="E470" s="32"/>
    </row>
    <row r="471" spans="1:5" x14ac:dyDescent="0.2">
      <c r="A471" s="46"/>
      <c r="B471" s="32"/>
      <c r="C471" s="32"/>
      <c r="D471" s="32"/>
      <c r="E471" s="32">
        <f>D470*E461*30/360</f>
        <v>63211.196416666666</v>
      </c>
    </row>
    <row r="472" spans="1:5" x14ac:dyDescent="0.2">
      <c r="A472" s="37">
        <v>50221</v>
      </c>
      <c r="B472" s="32"/>
      <c r="C472" s="32">
        <f>J$132</f>
        <v>538045</v>
      </c>
      <c r="D472" s="32">
        <f>D470-C472</f>
        <v>9684790</v>
      </c>
      <c r="E472" s="32"/>
    </row>
    <row r="473" spans="1:5" x14ac:dyDescent="0.2">
      <c r="A473" s="46"/>
      <c r="B473" s="32"/>
      <c r="C473" s="32"/>
      <c r="D473" s="32"/>
      <c r="E473" s="32">
        <f>D472*E461*30/360</f>
        <v>59884.284833333339</v>
      </c>
    </row>
    <row r="474" spans="1:5" x14ac:dyDescent="0.2">
      <c r="A474" s="61">
        <v>50252</v>
      </c>
      <c r="B474" s="32"/>
      <c r="C474" s="32">
        <f>J$132</f>
        <v>538045</v>
      </c>
      <c r="D474" s="32">
        <f>D472-C474</f>
        <v>9146745</v>
      </c>
      <c r="E474" s="32"/>
    </row>
    <row r="475" spans="1:5" x14ac:dyDescent="0.2">
      <c r="A475" s="46"/>
      <c r="B475" s="32"/>
      <c r="C475" s="32"/>
      <c r="D475" s="32"/>
      <c r="E475" s="32">
        <f>D474*E461*30/360</f>
        <v>56557.373250000004</v>
      </c>
    </row>
    <row r="476" spans="1:5" x14ac:dyDescent="0.2">
      <c r="A476" s="37">
        <v>50283</v>
      </c>
      <c r="B476" s="32"/>
      <c r="C476" s="32">
        <f>J$132</f>
        <v>538045</v>
      </c>
      <c r="D476" s="32">
        <f>D474-C476</f>
        <v>8608700</v>
      </c>
      <c r="E476" s="32"/>
    </row>
    <row r="477" spans="1:5" x14ac:dyDescent="0.2">
      <c r="A477" s="46"/>
      <c r="B477" s="32"/>
      <c r="C477" s="32"/>
      <c r="D477" s="32"/>
      <c r="E477" s="32">
        <f>D476*E461*30/360</f>
        <v>53230.461666666677</v>
      </c>
    </row>
    <row r="478" spans="1:5" x14ac:dyDescent="0.2">
      <c r="A478" s="37">
        <v>50313</v>
      </c>
      <c r="B478" s="32"/>
      <c r="C478" s="32">
        <f>J$132</f>
        <v>538045</v>
      </c>
      <c r="D478" s="32">
        <f>D476-C478</f>
        <v>8070655</v>
      </c>
      <c r="E478" s="32"/>
    </row>
    <row r="479" spans="1:5" x14ac:dyDescent="0.2">
      <c r="A479" s="46"/>
      <c r="B479" s="32"/>
      <c r="C479" s="32"/>
      <c r="D479" s="32"/>
      <c r="E479" s="32">
        <f>D478*E461*30/360</f>
        <v>49903.550083333335</v>
      </c>
    </row>
    <row r="480" spans="1:5" x14ac:dyDescent="0.2">
      <c r="A480" s="37">
        <v>50344</v>
      </c>
      <c r="B480" s="32"/>
      <c r="C480" s="32">
        <f>J$132</f>
        <v>538045</v>
      </c>
      <c r="D480" s="32">
        <f>D478-C480</f>
        <v>7532610</v>
      </c>
      <c r="E480" s="32"/>
    </row>
    <row r="481" spans="1:5" x14ac:dyDescent="0.2">
      <c r="A481" s="46"/>
      <c r="B481" s="32"/>
      <c r="C481" s="32"/>
      <c r="D481" s="32"/>
      <c r="E481" s="32">
        <f>D480*E461*30/360</f>
        <v>46576.638500000001</v>
      </c>
    </row>
    <row r="482" spans="1:5" x14ac:dyDescent="0.2">
      <c r="A482" s="37">
        <v>50374</v>
      </c>
      <c r="B482" s="32"/>
      <c r="C482" s="32">
        <f>J$132</f>
        <v>538045</v>
      </c>
      <c r="D482" s="32">
        <f>D480-C482</f>
        <v>6994565</v>
      </c>
      <c r="E482" s="32"/>
    </row>
    <row r="483" spans="1:5" x14ac:dyDescent="0.2">
      <c r="A483" s="37"/>
      <c r="B483" s="32"/>
      <c r="C483" s="32"/>
      <c r="D483" s="32"/>
      <c r="E483" s="32">
        <f>D482*E461*30/360</f>
        <v>43249.726916666667</v>
      </c>
    </row>
    <row r="484" spans="1:5" x14ac:dyDescent="0.2">
      <c r="A484" s="38">
        <v>50405</v>
      </c>
      <c r="B484" s="32"/>
      <c r="C484" s="32">
        <f>J$132</f>
        <v>538045</v>
      </c>
      <c r="D484" s="32">
        <f>D482-C484</f>
        <v>6456520</v>
      </c>
      <c r="E484" s="32"/>
    </row>
    <row r="485" spans="1:5" ht="13.5" thickBot="1" x14ac:dyDescent="0.25">
      <c r="A485" s="46"/>
      <c r="B485" s="39"/>
      <c r="D485" s="39"/>
      <c r="E485" s="39">
        <f>D484*E461*30/360</f>
        <v>39922.815333333332</v>
      </c>
    </row>
    <row r="486" spans="1:5" ht="13.5" thickBot="1" x14ac:dyDescent="0.25">
      <c r="A486" s="45">
        <v>2037</v>
      </c>
      <c r="B486" s="28"/>
      <c r="C486" s="27">
        <f>SUM(C462:C485)</f>
        <v>6456540</v>
      </c>
      <c r="D486" s="28"/>
      <c r="E486" s="27">
        <f>SUM(E463:E485)</f>
        <v>698649.94849999994</v>
      </c>
    </row>
    <row r="487" spans="1:5" x14ac:dyDescent="0.2">
      <c r="A487" s="31"/>
      <c r="B487" s="32"/>
      <c r="C487" s="32"/>
      <c r="D487" s="32"/>
      <c r="E487" s="34">
        <f>E461</f>
        <v>7.4200000000000002E-2</v>
      </c>
    </row>
    <row r="488" spans="1:5" x14ac:dyDescent="0.2">
      <c r="A488" s="37">
        <v>50436</v>
      </c>
      <c r="B488" s="32"/>
      <c r="C488" s="32">
        <f>J$132</f>
        <v>538045</v>
      </c>
      <c r="D488" s="32">
        <f>D484-C488</f>
        <v>5918475</v>
      </c>
      <c r="E488" s="32"/>
    </row>
    <row r="489" spans="1:5" x14ac:dyDescent="0.2">
      <c r="A489" s="46"/>
      <c r="B489" s="32"/>
      <c r="C489" s="32"/>
      <c r="D489" s="32"/>
      <c r="E489" s="32">
        <f>D488*E487*30/360</f>
        <v>36595.903750000005</v>
      </c>
    </row>
    <row r="490" spans="1:5" x14ac:dyDescent="0.2">
      <c r="A490" s="37">
        <v>50464</v>
      </c>
      <c r="B490" s="32"/>
      <c r="C490" s="32">
        <f>J$132</f>
        <v>538045</v>
      </c>
      <c r="D490" s="32">
        <f>D488-C490</f>
        <v>5380430</v>
      </c>
      <c r="E490" s="32"/>
    </row>
    <row r="491" spans="1:5" x14ac:dyDescent="0.2">
      <c r="A491" s="46"/>
      <c r="B491" s="32"/>
      <c r="C491" s="32"/>
      <c r="D491" s="32"/>
      <c r="E491" s="32">
        <f>D490*E487*30/360</f>
        <v>33268.992166666663</v>
      </c>
    </row>
    <row r="492" spans="1:5" x14ac:dyDescent="0.2">
      <c r="A492" s="37">
        <v>50495</v>
      </c>
      <c r="B492" s="32"/>
      <c r="C492" s="32">
        <f>J$132</f>
        <v>538045</v>
      </c>
      <c r="D492" s="32">
        <f>D490-C492</f>
        <v>4842385</v>
      </c>
      <c r="E492" s="32"/>
    </row>
    <row r="493" spans="1:5" x14ac:dyDescent="0.2">
      <c r="A493" s="46"/>
      <c r="B493" s="32"/>
      <c r="C493" s="32"/>
      <c r="D493" s="32"/>
      <c r="E493" s="32">
        <f>D492*E487*30/360</f>
        <v>29942.080583333332</v>
      </c>
    </row>
    <row r="494" spans="1:5" x14ac:dyDescent="0.2">
      <c r="A494" s="37">
        <v>50525</v>
      </c>
      <c r="B494" s="32"/>
      <c r="C494" s="32">
        <f>J$132</f>
        <v>538045</v>
      </c>
      <c r="D494" s="32">
        <f>D492-C494</f>
        <v>4304340</v>
      </c>
      <c r="E494" s="32"/>
    </row>
    <row r="495" spans="1:5" x14ac:dyDescent="0.2">
      <c r="A495" s="46"/>
      <c r="B495" s="32"/>
      <c r="C495" s="32"/>
      <c r="D495" s="32"/>
      <c r="E495" s="32">
        <f>D494*E487*30/360</f>
        <v>26615.168999999998</v>
      </c>
    </row>
    <row r="496" spans="1:5" x14ac:dyDescent="0.2">
      <c r="A496" s="37">
        <v>50556</v>
      </c>
      <c r="B496" s="32"/>
      <c r="C496" s="32">
        <f>J$132</f>
        <v>538045</v>
      </c>
      <c r="D496" s="32">
        <f>D494-C496</f>
        <v>3766295</v>
      </c>
      <c r="E496" s="32"/>
    </row>
    <row r="497" spans="1:5" x14ac:dyDescent="0.2">
      <c r="A497" s="46"/>
      <c r="B497" s="32"/>
      <c r="C497" s="32"/>
      <c r="D497" s="32"/>
      <c r="E497" s="32">
        <f>D496*E487*30/360</f>
        <v>23288.257416666667</v>
      </c>
    </row>
    <row r="498" spans="1:5" x14ac:dyDescent="0.2">
      <c r="A498" s="37">
        <v>50586</v>
      </c>
      <c r="B498" s="32"/>
      <c r="C498" s="32">
        <f>J$132</f>
        <v>538045</v>
      </c>
      <c r="D498" s="32">
        <f>D496-C498</f>
        <v>3228250</v>
      </c>
      <c r="E498" s="32"/>
    </row>
    <row r="499" spans="1:5" x14ac:dyDescent="0.2">
      <c r="A499" s="46"/>
      <c r="B499" s="32"/>
      <c r="C499" s="32"/>
      <c r="D499" s="32"/>
      <c r="E499" s="32">
        <f>D498*E487*30/360</f>
        <v>19961.345833333333</v>
      </c>
    </row>
    <row r="500" spans="1:5" x14ac:dyDescent="0.2">
      <c r="A500" s="37">
        <v>50617</v>
      </c>
      <c r="B500" s="32"/>
      <c r="C500" s="32">
        <f>J$132</f>
        <v>538045</v>
      </c>
      <c r="D500" s="32">
        <f>D498-C500</f>
        <v>2690205</v>
      </c>
      <c r="E500" s="32"/>
    </row>
    <row r="501" spans="1:5" x14ac:dyDescent="0.2">
      <c r="A501" s="46"/>
      <c r="B501" s="32"/>
      <c r="C501" s="32"/>
      <c r="D501" s="32"/>
      <c r="E501" s="32">
        <f>D500*E487*30/360</f>
        <v>16634.434249999998</v>
      </c>
    </row>
    <row r="502" spans="1:5" x14ac:dyDescent="0.2">
      <c r="A502" s="37">
        <v>50648</v>
      </c>
      <c r="B502" s="32"/>
      <c r="C502" s="32">
        <f>J$132</f>
        <v>538045</v>
      </c>
      <c r="D502" s="32">
        <f>D500-C502</f>
        <v>2152160</v>
      </c>
      <c r="E502" s="32"/>
    </row>
    <row r="503" spans="1:5" x14ac:dyDescent="0.2">
      <c r="A503" s="46"/>
      <c r="B503" s="32"/>
      <c r="C503" s="32"/>
      <c r="D503" s="32"/>
      <c r="E503" s="32">
        <f>D502*E487*30/360</f>
        <v>13307.522666666668</v>
      </c>
    </row>
    <row r="504" spans="1:5" x14ac:dyDescent="0.2">
      <c r="A504" s="37">
        <v>50678</v>
      </c>
      <c r="B504" s="32"/>
      <c r="C504" s="32">
        <f>J$132</f>
        <v>538045</v>
      </c>
      <c r="D504" s="32">
        <f>D502-C504</f>
        <v>1614115</v>
      </c>
      <c r="E504" s="32"/>
    </row>
    <row r="505" spans="1:5" x14ac:dyDescent="0.2">
      <c r="A505" s="46"/>
      <c r="B505" s="32"/>
      <c r="C505" s="32"/>
      <c r="D505" s="32"/>
      <c r="E505" s="32">
        <f>D504*E487*30/360</f>
        <v>9980.6110833333332</v>
      </c>
    </row>
    <row r="506" spans="1:5" x14ac:dyDescent="0.2">
      <c r="A506" s="37">
        <v>50709</v>
      </c>
      <c r="B506" s="32"/>
      <c r="C506" s="32">
        <f>J$132</f>
        <v>538045</v>
      </c>
      <c r="D506" s="32">
        <f>D504-C506</f>
        <v>1076070</v>
      </c>
      <c r="E506" s="32"/>
    </row>
    <row r="507" spans="1:5" x14ac:dyDescent="0.2">
      <c r="A507" s="46"/>
      <c r="B507" s="32"/>
      <c r="C507" s="32"/>
      <c r="D507" s="32"/>
      <c r="E507" s="32">
        <f>D506*E487*30/360</f>
        <v>6653.6994999999997</v>
      </c>
    </row>
    <row r="508" spans="1:5" x14ac:dyDescent="0.2">
      <c r="A508" s="37">
        <v>50739</v>
      </c>
      <c r="B508" s="32"/>
      <c r="C508" s="32">
        <f>J$132</f>
        <v>538045</v>
      </c>
      <c r="D508" s="32">
        <f>D506-C508</f>
        <v>538025</v>
      </c>
      <c r="E508" s="32"/>
    </row>
    <row r="509" spans="1:5" x14ac:dyDescent="0.2">
      <c r="A509" s="46"/>
      <c r="B509" s="32"/>
      <c r="C509" s="32"/>
      <c r="D509" s="32"/>
      <c r="E509" s="32">
        <f>D508*E487*30/360</f>
        <v>3326.7879166666671</v>
      </c>
    </row>
    <row r="510" spans="1:5" x14ac:dyDescent="0.2">
      <c r="A510" s="38">
        <v>50770</v>
      </c>
      <c r="B510" s="32"/>
      <c r="C510" s="32">
        <v>538025</v>
      </c>
      <c r="D510" s="32">
        <f>D508-C510</f>
        <v>0</v>
      </c>
      <c r="E510" s="32"/>
    </row>
    <row r="511" spans="1:5" ht="13.5" thickBot="1" x14ac:dyDescent="0.25">
      <c r="A511" s="46"/>
      <c r="B511" s="39"/>
      <c r="D511" s="39"/>
      <c r="E511" s="39">
        <f>D510*E487*30/360</f>
        <v>0</v>
      </c>
    </row>
    <row r="512" spans="1:5" ht="13.5" thickBot="1" x14ac:dyDescent="0.25">
      <c r="A512" s="45">
        <v>2038</v>
      </c>
      <c r="B512" s="28"/>
      <c r="C512" s="27">
        <f>SUM(C488:C511)</f>
        <v>6456520</v>
      </c>
      <c r="D512" s="28"/>
      <c r="E512" s="27">
        <f>SUM(E489:E511)</f>
        <v>219574.80416666658</v>
      </c>
    </row>
    <row r="513" spans="1:10" ht="13.5" thickBot="1" x14ac:dyDescent="0.25">
      <c r="A513" s="62" t="s">
        <v>34</v>
      </c>
      <c r="B513" s="27">
        <f>B512+B486+B460+B434+B408+B382+B356+B330+B304+B278+B252+B226+B200+B174+B148</f>
        <v>83935000</v>
      </c>
      <c r="C513" s="27">
        <f>C512+C486+C460+C434+C408+C382+C356+C330+C304+C278+C252+C226+C200+C174+C148</f>
        <v>83935000</v>
      </c>
      <c r="D513" s="27">
        <f>D512+D486+D460+D434+D408+D382+D356+D330+D304+D278+D252+D226+D200+D174+D148</f>
        <v>0</v>
      </c>
      <c r="E513" s="27">
        <f>E512+E486+E460+E434+E408+E382+E356+E330+E304+E278+E252+E226+E200+E174+E148</f>
        <v>50893227.997344442</v>
      </c>
      <c r="G513" s="67">
        <f>E513-E129</f>
        <v>50450400.92571111</v>
      </c>
      <c r="H513" s="68"/>
      <c r="I513" s="68" t="s">
        <v>41</v>
      </c>
      <c r="J513" s="68"/>
    </row>
    <row r="514" spans="1:10" x14ac:dyDescent="0.2">
      <c r="E514" s="63"/>
      <c r="G514" s="67"/>
      <c r="H514" s="68"/>
      <c r="I514" s="68"/>
      <c r="J514" s="68"/>
    </row>
    <row r="515" spans="1:10" x14ac:dyDescent="0.2">
      <c r="A515" s="64"/>
    </row>
    <row r="516" spans="1:10" x14ac:dyDescent="0.2">
      <c r="C516" s="10" t="s">
        <v>35</v>
      </c>
    </row>
    <row r="517" spans="1:10" x14ac:dyDescent="0.2">
      <c r="A517" s="64"/>
      <c r="C517" s="10" t="s">
        <v>36</v>
      </c>
    </row>
    <row r="519" spans="1:10" x14ac:dyDescent="0.2">
      <c r="A519" s="64"/>
    </row>
    <row r="521" spans="1:10" x14ac:dyDescent="0.2">
      <c r="A521" s="64"/>
      <c r="D521" s="10" t="s">
        <v>37</v>
      </c>
    </row>
    <row r="522" spans="1:10" x14ac:dyDescent="0.2">
      <c r="D522" s="10" t="s">
        <v>38</v>
      </c>
    </row>
    <row r="523" spans="1:10" x14ac:dyDescent="0.2">
      <c r="A523" s="64"/>
    </row>
    <row r="525" spans="1:10" x14ac:dyDescent="0.2">
      <c r="A525" s="64"/>
    </row>
    <row r="526" spans="1:10" x14ac:dyDescent="0.2">
      <c r="D526" s="5" t="s">
        <v>39</v>
      </c>
    </row>
    <row r="527" spans="1:10" x14ac:dyDescent="0.2">
      <c r="A527" s="64"/>
      <c r="D527" s="5" t="s">
        <v>40</v>
      </c>
    </row>
    <row r="529" spans="1:5" x14ac:dyDescent="0.2">
      <c r="A529" s="64"/>
    </row>
    <row r="531" spans="1:5" x14ac:dyDescent="0.2">
      <c r="A531" s="64"/>
    </row>
    <row r="533" spans="1:5" x14ac:dyDescent="0.2">
      <c r="A533" s="64"/>
    </row>
    <row r="535" spans="1:5" x14ac:dyDescent="0.2">
      <c r="A535" s="64"/>
    </row>
    <row r="537" spans="1:5" x14ac:dyDescent="0.2">
      <c r="A537" s="64"/>
    </row>
    <row r="539" spans="1:5" x14ac:dyDescent="0.2">
      <c r="C539" s="10"/>
      <c r="E539" s="10"/>
    </row>
    <row r="540" spans="1:5" x14ac:dyDescent="0.2">
      <c r="A540" s="65"/>
      <c r="B540" s="10"/>
      <c r="C540" s="10"/>
      <c r="D540" s="10"/>
      <c r="E540" s="10"/>
    </row>
  </sheetData>
  <mergeCells count="1">
    <mergeCell ref="C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imprumut nou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Daniela.Ardeleanu</dc:creator>
  <cp:lastModifiedBy>Petronela Andrei</cp:lastModifiedBy>
  <dcterms:created xsi:type="dcterms:W3CDTF">2024-02-21T05:55:24Z</dcterms:created>
  <dcterms:modified xsi:type="dcterms:W3CDTF">2024-02-21T12:28:55Z</dcterms:modified>
</cp:coreProperties>
</file>